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870" windowHeight="750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<sst xmlns="http://schemas.openxmlformats.org/spreadsheetml/2006/main" count="4925" uniqueCount="2983">
  <si>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</si>
  <si>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</si>
  <si>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</si>
  <si>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</si>
  <si>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</si>
  <si>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</si>
  <si>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</si>
  <si>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</si>
  <si>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</si>
  <si>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</si>
  <si>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</si>
  <si>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</si>
  <si>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</si>
  <si>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</si>
  <si>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</si>
  <si>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</si>
  <si>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</si>
  <si>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</si>
  <si>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</si>
  <si>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</si>
  <si>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</si>
  <si>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</si>
  <si>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</si>
  <si>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</si>
  <si>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</si>
  <si>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</si>
  <si>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</si>
  <si>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</si>
  <si>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</si>
  <si>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</si>
  <si>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</si>
  <si>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</si>
  <si>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</si>
  <si>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</si>
  <si>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</si>
  <si>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</si>
  <si>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</si>
  <si>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</si>
  <si>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</si>
  <si>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</si>
  <si>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</si>
  <si>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</si>
  <si>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</si>
  <si>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</si>
  <si>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</si>
  <si>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</si>
  <si>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</si>
  <si>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</si>
  <si>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</si>
  <si>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</si>
  <si>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</si>
  <si>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</si>
  <si>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</si>
  <si>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</si>
  <si>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</si>
  <si>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</si>
  <si>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</si>
  <si>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</si>
  <si>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</si>
  <si>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</si>
  <si>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</si>
  <si>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</si>
  <si>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</si>
  <si>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</si>
  <si>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</si>
  <si>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</si>
  <si>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</si>
  <si>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</si>
  <si>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</si>
  <si>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</si>
  <si>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</si>
  <si>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</si>
  <si>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</si>
  <si>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</si>
  <si>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</si>
  <si>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</si>
  <si>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</si>
  <si>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</si>
  <si>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</si>
  <si>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</si>
  <si>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</si>
  <si>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</si>
  <si>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</si>
  <si>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</si>
  <si>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</si>
  <si>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</si>
  <si>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</si>
  <si>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</si>
  <si>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</si>
  <si>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</si>
  <si>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</si>
  <si>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</si>
  <si>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</si>
  <si>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</si>
  <si>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</si>
  <si>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</si>
  <si>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</si>
  <si>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</si>
  <si>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</si>
  <si>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</si>
  <si>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</si>
  <si>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</si>
  <si>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</si>
  <si>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</si>
  <si>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</si>
  <si>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</si>
  <si>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</si>
  <si>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</si>
  <si>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</si>
  <si>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</si>
  <si>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</si>
  <si>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</si>
  <si>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</si>
  <si>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</si>
  <si>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</si>
  <si>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</si>
  <si>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</si>
  <si>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</si>
  <si>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</si>
  <si>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</si>
  <si>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</si>
  <si>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</si>
  <si>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</si>
  <si>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</si>
  <si>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</si>
  <si>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</si>
  <si>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</si>
  <si>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</si>
  <si>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</si>
  <si>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</si>
  <si>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</si>
  <si>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</si>
  <si>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</si>
  <si>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</si>
  <si>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</si>
  <si>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</si>
  <si>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</si>
  <si>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</si>
  <si>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</si>
  <si>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</si>
  <si>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</si>
  <si>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</si>
  <si>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</si>
  <si>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</si>
  <si>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</si>
  <si>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</si>
  <si>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</si>
  <si>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</si>
  <si>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</si>
  <si>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</si>
  <si>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</si>
  <si>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</si>
  <si>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</si>
  <si>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</si>
  <si>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</si>
  <si>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</si>
  <si>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</si>
  <si>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</si>
  <si>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</si>
  <si>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</si>
  <si>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</si>
  <si>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</si>
  <si>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</si>
  <si>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</si>
  <si>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</si>
  <si>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</si>
  <si>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</si>
  <si>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</si>
  <si>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</si>
  <si>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</si>
  <si>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</si>
  <si>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</si>
  <si>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</si>
  <si>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</si>
  <si>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</si>
  <si>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</si>
  <si>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</si>
  <si>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</si>
  <si>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</si>
  <si>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</si>
  <si>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</si>
  <si>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</si>
  <si>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</si>
  <si>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</si>
  <si>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</si>
  <si>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</si>
  <si>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</si>
  <si>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</si>
  <si>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</si>
  <si>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</si>
  <si>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</si>
  <si>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</si>
  <si>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</si>
  <si>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</si>
  <si>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</si>
  <si>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</si>
  <si>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</si>
  <si>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</si>
  <si>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</si>
  <si>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</si>
  <si>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</si>
  <si>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</si>
  <si>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</si>
  <si>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</si>
  <si>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</si>
  <si>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</si>
  <si>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</si>
  <si>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</si>
  <si>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</si>
  <si>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</si>
  <si>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</si>
  <si>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</si>
  <si>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</si>
  <si>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</si>
  <si>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</si>
  <si>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</si>
  <si>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</si>
  <si>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</si>
  <si>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</si>
  <si>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</si>
  <si>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</si>
  <si>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</si>
  <si>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</si>
  <si>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</si>
  <si>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</si>
  <si>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</si>
  <si>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</si>
  <si>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</si>
  <si>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</si>
  <si>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</si>
  <si>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</si>
  <si>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</si>
  <si>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</si>
  <si>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</si>
  <si>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</si>
  <si>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</si>
  <si>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</si>
  <si>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</si>
  <si>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</si>
  <si>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</si>
  <si>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</si>
  <si>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</si>
  <si>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</si>
  <si>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</si>
  <si>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</si>
  <si>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</si>
  <si>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</si>
  <si>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</si>
  <si>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</si>
  <si>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</si>
  <si>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</si>
  <si>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</si>
  <si>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</si>
  <si>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</si>
  <si>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</si>
  <si>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</si>
  <si>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</si>
  <si>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</si>
  <si>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</si>
  <si>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</si>
  <si>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</si>
  <si>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</si>
  <si>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</si>
  <si>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</si>
  <si>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</si>
  <si>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</si>
  <si>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</si>
  <si>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</si>
  <si>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</si>
  <si>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</si>
  <si>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</si>
  <si>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</si>
  <si>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</si>
  <si>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</si>
  <si>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</si>
  <si>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</si>
  <si>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</si>
  <si>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</si>
  <si>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</si>
  <si>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</si>
  <si>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</si>
  <si>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</si>
  <si>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</si>
  <si>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</si>
  <si>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</si>
  <si>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</si>
  <si>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</si>
  <si>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</si>
  <si>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</si>
  <si>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</si>
  <si>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</si>
  <si>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</si>
  <si>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</si>
  <si>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</si>
  <si>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</si>
  <si>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</si>
  <si>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</si>
  <si>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</si>
  <si>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</si>
  <si>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</si>
  <si>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</si>
  <si>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</si>
  <si>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</si>
  <si>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</si>
  <si>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</si>
  <si>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</si>
  <si>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</si>
  <si>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</si>
  <si>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</si>
  <si>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</si>
  <si>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</si>
  <si>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</si>
  <si>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</si>
  <si>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</si>
  <si>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</si>
  <si>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</si>
  <si>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</si>
  <si>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</si>
  <si>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</si>
  <si>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</si>
  <si>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</si>
  <si>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</si>
  <si>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</si>
  <si>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</si>
  <si>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</si>
  <si>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</si>
  <si>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</si>
  <si>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</si>
  <si>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</si>
  <si>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</si>
  <si>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</si>
  <si>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</si>
  <si>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</si>
  <si>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</si>
  <si>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</si>
  <si>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</si>
  <si>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</si>
  <si>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</si>
  <si>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</si>
  <si>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</si>
  <si>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</si>
  <si>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</si>
  <si>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</si>
  <si>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</si>
  <si>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</si>
  <si>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</si>
  <si>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</si>
  <si>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</si>
  <si>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</si>
  <si>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</si>
  <si>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</si>
  <si>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</si>
  <si>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</si>
  <si>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</si>
  <si>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</si>
  <si>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</si>
  <si>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</si>
  <si>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</si>
  <si>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</si>
  <si>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</si>
  <si>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</si>
  <si>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</si>
  <si>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</si>
  <si>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</si>
  <si>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</si>
  <si>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</si>
  <si>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</si>
  <si>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</si>
  <si>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</si>
  <si>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</si>
  <si>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</si>
  <si>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</si>
  <si>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</si>
  <si>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</si>
  <si>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</si>
  <si>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</si>
  <si>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</si>
  <si>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</si>
  <si>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</si>
  <si>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</si>
  <si>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</si>
  <si>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</si>
  <si>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</si>
  <si>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</si>
  <si>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</si>
  <si>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</si>
  <si>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</si>
  <si>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</si>
  <si>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</si>
  <si>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</si>
  <si>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</si>
  <si>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</si>
  <si>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</si>
  <si>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</si>
  <si>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</si>
  <si>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</si>
  <si>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</si>
  <si>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</si>
  <si>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</si>
  <si>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</si>
  <si>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</si>
  <si>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</si>
  <si>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</si>
  <si>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</si>
  <si>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</si>
  <si>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</si>
  <si>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</si>
  <si>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</si>
  <si>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</si>
  <si>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</si>
  <si>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</si>
  <si>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</si>
  <si>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</si>
  <si>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</si>
  <si>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</si>
  <si>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</si>
  <si>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</si>
  <si>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</si>
  <si>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</si>
  <si>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</si>
  <si>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</si>
  <si>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</si>
  <si>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</si>
  <si>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</si>
  <si>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</si>
  <si>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</si>
  <si>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</si>
  <si>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</si>
  <si>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</si>
  <si>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</si>
  <si>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</si>
  <si>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</si>
  <si>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</si>
  <si>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</si>
  <si>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</si>
  <si>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</si>
  <si>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</si>
  <si>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</si>
  <si>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</si>
  <si>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</si>
  <si>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</si>
  <si>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</si>
  <si>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</si>
  <si>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</si>
  <si>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</si>
  <si>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</si>
  <si>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</si>
  <si>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</si>
  <si>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</si>
  <si>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</si>
  <si>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</si>
  <si>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</si>
  <si>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</si>
  <si>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</si>
  <si>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</si>
  <si>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</si>
  <si>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</si>
  <si>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</si>
  <si>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</si>
  <si>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</si>
  <si>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</si>
  <si>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</si>
  <si>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</si>
  <si>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</si>
  <si>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</si>
  <si>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</si>
  <si>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</si>
  <si>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</si>
  <si>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</si>
  <si>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</si>
  <si>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</si>
  <si>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</si>
  <si>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</si>
  <si>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</si>
  <si>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</si>
  <si>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</si>
  <si>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</si>
  <si>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</si>
  <si>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</si>
  <si>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</si>
  <si>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</si>
  <si>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</si>
  <si>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</si>
  <si>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</si>
  <si>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</si>
  <si>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</si>
  <si>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</si>
  <si>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</si>
  <si>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</si>
  <si>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</si>
  <si>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</si>
  <si>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</si>
  <si>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</si>
  <si>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</si>
  <si>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</si>
  <si>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</si>
  <si>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</si>
  <si>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</si>
  <si>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</si>
  <si>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</si>
  <si>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</si>
  <si>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</si>
  <si>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</si>
  <si>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</si>
  <si>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</si>
  <si>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</si>
  <si>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</si>
  <si>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</si>
  <si>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</si>
  <si>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</si>
  <si>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</si>
  <si>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</si>
  <si>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</si>
  <si>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</si>
  <si>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</si>
  <si>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</si>
  <si>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</si>
  <si>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</si>
  <si>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</si>
  <si>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</si>
  <si>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</si>
  <si>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</si>
  <si>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</si>
  <si>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</si>
  <si>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</si>
  <si>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</si>
  <si>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</si>
  <si>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</si>
  <si>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</si>
  <si>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</si>
  <si>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</si>
  <si>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</si>
  <si>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</si>
  <si>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</si>
  <si>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</si>
  <si>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</si>
  <si>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</si>
  <si>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</si>
  <si>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</si>
  <si>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</si>
  <si>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</si>
  <si>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</si>
  <si>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</si>
  <si>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</si>
  <si>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</si>
  <si>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</si>
  <si>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</si>
  <si>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</si>
  <si>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</si>
  <si>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</si>
  <si>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</si>
  <si>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</si>
  <si>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</si>
  <si>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</si>
  <si>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</si>
  <si>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</si>
  <si>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</si>
  <si>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</si>
  <si>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</si>
  <si>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</si>
  <si>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</si>
  <si>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</si>
  <si>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</si>
  <si>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</si>
  <si>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</si>
  <si>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</si>
  <si>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</si>
  <si>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</si>
  <si>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</si>
  <si>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</si>
  <si>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</si>
  <si>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</si>
  <si>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</si>
  <si>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</si>
  <si>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</si>
  <si>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</si>
  <si>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</si>
  <si>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</si>
  <si>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</si>
  <si>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</si>
  <si>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</si>
  <si>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</si>
  <si>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</si>
  <si>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</si>
  <si>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</si>
  <si>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</si>
  <si>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</si>
  <si>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</si>
  <si>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</si>
  <si>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</si>
  <si>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</si>
  <si>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</si>
  <si>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</si>
  <si>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</si>
  <si>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</si>
  <si>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</si>
  <si>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</si>
  <si>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</si>
  <si>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</si>
  <si>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</si>
  <si>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</si>
  <si>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</si>
  <si>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</si>
  <si>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</si>
  <si>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</si>
  <si>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</si>
  <si>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</si>
  <si>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</si>
  <si>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</si>
  <si>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</si>
  <si>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</si>
  <si>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</si>
  <si>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</si>
  <si>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</si>
  <si>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</si>
  <si>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</si>
  <si>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</si>
  <si>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</si>
  <si>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</si>
  <si>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</si>
  <si>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</si>
  <si>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</si>
  <si>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</si>
  <si>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</si>
  <si>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</si>
  <si>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</si>
  <si>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</si>
  <si>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</si>
  <si>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</si>
  <si>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</si>
  <si>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</si>
  <si>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</si>
  <si>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</si>
  <si>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</si>
  <si>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</si>
  <si>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</si>
  <si>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</si>
  <si>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</si>
  <si>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</si>
  <si>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</si>
  <si>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</si>
  <si>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</si>
  <si>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</si>
  <si>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</si>
  <si>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</si>
  <si>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</si>
  <si>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</si>
  <si>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</si>
  <si>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</si>
  <si>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</si>
  <si>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</si>
  <si>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</si>
  <si>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</si>
  <si>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</si>
  <si>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</si>
  <si>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</si>
  <si>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</si>
  <si>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</si>
  <si>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</si>
  <si>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</si>
  <si>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</si>
  <si>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</si>
  <si>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</si>
  <si>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</si>
  <si>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</si>
  <si>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</si>
  <si>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</si>
  <si>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</si>
  <si>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</si>
  <si>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</si>
  <si>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</si>
  <si>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</si>
  <si>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</si>
  <si>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</si>
  <si>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</si>
  <si>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</si>
  <si>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</si>
  <si>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</si>
  <si>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</si>
  <si>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</si>
  <si>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</si>
  <si>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</si>
  <si>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</si>
  <si>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</si>
  <si>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</si>
  <si>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</si>
  <si>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</si>
  <si>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</si>
  <si>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</si>
  <si>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</si>
  <si>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</si>
  <si>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</si>
  <si>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</si>
  <si>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</si>
  <si>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</si>
  <si>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</si>
  <si>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</si>
  <si>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</si>
  <si>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</si>
  <si>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</si>
  <si>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</si>
  <si>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</si>
  <si>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</si>
  <si>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</si>
  <si>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</si>
  <si>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</si>
  <si>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</si>
  <si>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</si>
  <si>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</si>
  <si>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</si>
  <si>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</si>
  <si>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</si>
  <si>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</si>
  <si>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</si>
  <si>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</si>
  <si>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</si>
  <si>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</si>
  <si>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</si>
  <si>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</si>
  <si>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</si>
  <si>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</si>
  <si>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</si>
  <si>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</si>
  <si>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</si>
  <si>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</si>
  <si>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</si>
  <si>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</si>
  <si>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</si>
  <si>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</si>
  <si>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</si>
  <si>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</si>
  <si>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</si>
  <si>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</si>
  <si>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</si>
  <si>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</si>
  <si>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</si>
  <si>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</si>
  <si>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</si>
  <si>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</si>
  <si>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</si>
  <si>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</si>
  <si>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</si>
  <si>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</si>
  <si>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</si>
  <si>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</si>
  <si>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</si>
  <si>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</si>
  <si>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</si>
  <si>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</si>
  <si>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</si>
  <si>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</si>
  <si>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</si>
  <si>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</si>
  <si>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</si>
  <si>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</si>
  <si>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</si>
  <si>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</si>
  <si>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</si>
  <si>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</si>
  <si>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</si>
  <si>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</si>
  <si>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</si>
  <si>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</si>
  <si>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</si>
  <si>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</si>
  <si>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</si>
  <si>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</si>
  <si>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</si>
  <si>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</si>
  <si>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</si>
  <si>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</si>
  <si>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</si>
  <si>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</si>
  <si>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</si>
  <si>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</si>
  <si>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</si>
  <si>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</si>
  <si>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</si>
  <si>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</si>
  <si>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</si>
  <si>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</si>
  <si>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</si>
  <si>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</si>
  <si>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</si>
  <si>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</si>
  <si>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</si>
  <si>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</si>
  <si>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</si>
  <si>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</si>
  <si>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</si>
  <si>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</si>
  <si>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</si>
  <si>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</si>
  <si>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</si>
  <si>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</si>
  <si>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</si>
  <si>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</si>
  <si>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</si>
  <si>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</si>
  <si>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</si>
  <si>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</si>
  <si>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</si>
  <si>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</si>
  <si>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</si>
  <si>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</si>
  <si>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</si>
  <si>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</si>
  <si>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</si>
  <si>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</si>
  <si>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</si>
  <si>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</si>
  <si>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</si>
  <si>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</si>
  <si>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</si>
  <si>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</si>
  <si>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</si>
  <si>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</si>
  <si>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</si>
  <si>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</si>
  <si>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</si>
  <si>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</si>
  <si>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</si>
  <si>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</si>
  <si>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</si>
  <si>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</si>
  <si>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</si>
  <si>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</si>
  <si>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</si>
  <si>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</si>
  <si>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</si>
  <si>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</si>
  <si>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</si>
  <si>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</si>
  <si>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</si>
  <si>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</si>
  <si>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</si>
  <si>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</si>
  <si>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</si>
  <si>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</si>
  <si>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</si>
  <si>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</si>
  <si>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</si>
  <si>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</si>
  <si>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</si>
  <si>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</si>
  <si>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</si>
  <si>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</si>
  <si>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</si>
  <si>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</si>
  <si>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</si>
  <si>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</si>
  <si>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</si>
  <si>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</si>
  <si>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</si>
  <si>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</si>
  <si>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</si>
  <si>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</si>
  <si>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</si>
  <si>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</si>
  <si>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</si>
  <si>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</si>
  <si>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</si>
  <si>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</si>
  <si>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</si>
  <si>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</si>
  <si>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</si>
  <si>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</si>
  <si>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</si>
  <si>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</si>
  <si>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</si>
  <si>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</si>
  <si>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</si>
  <si>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</si>
  <si>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</si>
  <si>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</si>
  <si>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</si>
  <si>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</si>
  <si>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</si>
  <si>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</si>
  <si>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</si>
  <si>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</si>
  <si>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</si>
  <si>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</si>
  <si>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</si>
  <si>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</si>
  <si>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</si>
  <si>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</si>
  <si>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</si>
  <si>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</si>
  <si>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</si>
  <si>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</si>
  <si>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</si>
  <si>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</si>
  <si>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</si>
  <si>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</si>
  <si>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</si>
  <si>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</si>
  <si>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</si>
  <si>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</si>
  <si>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</si>
  <si>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</si>
  <si>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</si>
  <si>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</si>
  <si>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</si>
  <si>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</si>
  <si>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</si>
  <si>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</si>
  <si>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</si>
  <si>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</si>
  <si>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</si>
  <si>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</si>
  <si>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</si>
  <si>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</si>
  <si>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</si>
  <si>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</si>
  <si>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</si>
  <si>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</si>
  <si>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</si>
  <si>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</si>
  <si>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</si>
  <si>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</si>
  <si>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</si>
  <si>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</si>
  <si>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</si>
  <si>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</si>
  <si>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</si>
  <si>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</si>
  <si>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</si>
  <si>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</si>
  <si>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</si>
  <si>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</si>
  <si>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</si>
  <si>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</si>
  <si>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</si>
  <si>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</si>
  <si>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</si>
  <si>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</si>
  <si>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</si>
  <si>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</si>
  <si>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</si>
  <si>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</si>
  <si>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</si>
  <si>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</si>
  <si>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</si>
  <si>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</si>
  <si>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</si>
  <si>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</si>
  <si>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</si>
  <si>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</si>
  <si>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</si>
  <si>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</si>
  <si>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</si>
  <si>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</si>
  <si>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</si>
  <si>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</si>
  <si>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</si>
  <si>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</si>
  <si>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</si>
  <si>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</si>
  <si>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</si>
  <si>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</si>
  <si>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</si>
  <si>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</si>
  <si>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</si>
  <si>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</si>
  <si>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</si>
  <si>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</si>
  <si>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</si>
  <si>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</si>
  <si>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</si>
  <si>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</si>
  <si>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</si>
  <si>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</si>
  <si>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</si>
  <si>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</si>
  <si>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</si>
  <si>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</si>
  <si>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</si>
  <si>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</si>
  <si>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</si>
  <si>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</si>
  <si>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</si>
  <si>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</si>
  <si>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</si>
  <si>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</si>
  <si>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</si>
  <si>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</si>
  <si>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</si>
  <si>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</si>
  <si>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</si>
  <si>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</si>
  <si>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</si>
  <si>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</si>
  <si>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</si>
  <si>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</si>
  <si>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</si>
  <si>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</si>
  <si>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</si>
  <si>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</si>
  <si>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</si>
  <si>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</si>
  <si>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</si>
  <si>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</si>
  <si>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</si>
  <si>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</si>
  <si>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</si>
  <si>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</si>
  <si>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</si>
  <si>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</si>
  <si>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</si>
  <si>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</si>
  <si>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</si>
  <si>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</si>
  <si>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</si>
  <si>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</si>
  <si>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</si>
  <si>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</si>
  <si>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</si>
  <si>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</si>
  <si>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</si>
  <si>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</si>
  <si>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</si>
  <si>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</si>
  <si>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</si>
  <si>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</si>
  <si>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</si>
  <si>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</si>
  <si>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</si>
  <si>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</si>
  <si>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</si>
  <si>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</si>
  <si>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</si>
  <si>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</si>
  <si>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</si>
  <si>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</si>
  <si>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</si>
  <si>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</si>
  <si>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</si>
  <si>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</si>
  <si>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</si>
  <si>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</si>
  <si>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</si>
  <si>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</si>
  <si>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</si>
  <si>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</si>
  <si>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</si>
  <si>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</si>
  <si>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</si>
  <si>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</si>
  <si>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</si>
  <si>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</si>
  <si>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</si>
  <si>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</si>
  <si>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</si>
  <si>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</si>
  <si>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</si>
  <si>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</si>
  <si>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</si>
  <si>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</si>
  <si>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</si>
  <si>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</si>
  <si>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</si>
  <si>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</si>
  <si>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</si>
  <si>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</si>
  <si>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</si>
  <si>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</si>
  <si>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</si>
  <si>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</si>
  <si>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</si>
  <si>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</si>
  <si>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</si>
  <si>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</si>
  <si>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</si>
  <si>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</si>
  <si>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</si>
  <si>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</si>
  <si>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</si>
  <si>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</si>
  <si>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</si>
  <si>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</si>
  <si>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</si>
  <si>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</si>
  <si>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</si>
  <si>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</si>
  <si>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</si>
  <si>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</si>
  <si>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</si>
  <si>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</si>
  <si>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</si>
  <si>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</si>
  <si>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</si>
  <si>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</si>
  <si>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</si>
  <si>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</si>
  <si>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</si>
  <si>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</si>
  <si>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</si>
  <si>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</si>
  <si>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</si>
  <si>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</si>
  <si>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</si>
  <si>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</si>
  <si>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</si>
  <si>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</si>
  <si>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</si>
  <si>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</si>
  <si>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</si>
  <si>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</si>
  <si>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</si>
  <si>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</si>
  <si>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</si>
  <si>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</si>
  <si>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</si>
  <si>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</si>
  <si>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</si>
  <si>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</si>
  <si>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</si>
  <si>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</si>
  <si>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</si>
  <si>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</si>
  <si>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</si>
  <si>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</si>
  <si>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</si>
  <si>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</si>
  <si>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</si>
  <si>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</si>
  <si>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</si>
  <si>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</si>
  <si>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</si>
  <si>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</si>
  <si>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</si>
  <si>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</si>
  <si>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</si>
  <si>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</si>
  <si>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</si>
  <si>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</si>
  <si>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</si>
  <si>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</si>
  <si>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</si>
  <si>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</si>
  <si>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</si>
  <si>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</si>
  <si>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</si>
  <si>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</si>
  <si>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</si>
  <si>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</si>
  <si>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</si>
  <si>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</si>
  <si>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</si>
  <si>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</si>
  <si>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</si>
  <si>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</si>
  <si>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</si>
  <si>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</si>
  <si>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</si>
  <si>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</si>
  <si>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</si>
  <si>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</si>
  <si>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</si>
  <si>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</si>
  <si>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</si>
  <si>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</si>
  <si>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</si>
  <si>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</si>
  <si>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</si>
  <si>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</si>
  <si>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</si>
  <si>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</si>
  <si>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</si>
  <si>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</si>
  <si>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</si>
  <si>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</si>
  <si>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</si>
  <si>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</si>
  <si>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</si>
  <si>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</si>
  <si>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</si>
  <si>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</si>
  <si>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</si>
  <si>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</si>
  <si>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</si>
  <si>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</si>
  <si>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</si>
  <si>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</si>
  <si>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</si>
  <si>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</si>
  <si>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</si>
  <si>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</si>
  <si>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</si>
  <si>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</si>
  <si>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</si>
  <si>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</si>
  <si>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</si>
  <si>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</si>
  <si>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</si>
  <si>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</si>
  <si>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</si>
  <si>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</si>
  <si>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</si>
  <si>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</si>
  <si>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</si>
  <si>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</si>
  <si>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</si>
  <si>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</si>
  <si>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</si>
  <si>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</si>
  <si>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</si>
  <si>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</si>
  <si>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</si>
  <si>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</si>
  <si>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</si>
  <si>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</si>
  <si>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</si>
  <si>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</si>
  <si>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</si>
  <si>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</si>
  <si>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</si>
  <si>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</si>
  <si>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</si>
  <si>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</si>
  <si>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</si>
  <si>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</si>
  <si>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</si>
  <si>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</si>
  <si>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</si>
  <si>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</si>
  <si>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</si>
  <si>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</si>
  <si>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</si>
  <si>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</si>
  <si>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</si>
  <si>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</si>
  <si>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</si>
  <si>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</si>
  <si>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</si>
  <si>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</si>
  <si>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</si>
  <si>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</si>
  <si>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</si>
  <si>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</si>
  <si>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</si>
  <si>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</si>
  <si>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</si>
  <si>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</si>
  <si>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</si>
  <si>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</si>
  <si>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</si>
  <si>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</si>
  <si>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</si>
  <si>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</si>
  <si>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</si>
  <si>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</si>
  <si>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</si>
  <si>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</si>
  <si>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</si>
  <si>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</si>
  <si>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</si>
  <si>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</si>
  <si>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</si>
  <si>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</si>
  <si>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</si>
  <si>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</si>
  <si>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</si>
  <si>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</si>
  <si>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</si>
  <si>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</si>
  <si>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</si>
  <si>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</si>
  <si>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</si>
  <si>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</si>
  <si>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</si>
  <si>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</si>
  <si>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</si>
  <si>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</si>
  <si>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</si>
  <si>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</si>
  <si>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</si>
  <si>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</si>
  <si>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</si>
  <si>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</si>
  <si>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</si>
  <si>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</si>
  <si>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</si>
  <si>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</si>
  <si>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</si>
  <si>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</si>
  <si>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</si>
  <si>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</si>
  <si>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</si>
  <si>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</si>
  <si>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</si>
  <si>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</si>
  <si>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</si>
  <si>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</si>
  <si>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</si>
  <si>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</si>
  <si>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</si>
  <si>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</si>
  <si>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</si>
  <si>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</si>
  <si>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</si>
  <si>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</si>
  <si>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</si>
  <si>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</si>
  <si>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</si>
  <si>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</si>
  <si>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</si>
  <si>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</si>
  <si>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</si>
  <si>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</si>
  <si>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</si>
  <si>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</si>
  <si>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</si>
  <si>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</si>
  <si>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</si>
  <si>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</si>
  <si>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</si>
  <si>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</si>
  <si>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</si>
  <si>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</si>
  <si>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</si>
  <si>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</si>
  <si>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</si>
  <si>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</si>
  <si>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</si>
  <si>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</si>
  <si>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</si>
  <si>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</si>
  <si>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</si>
  <si>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</si>
  <si>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</si>
  <si>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</si>
  <si>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</si>
  <si>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</si>
  <si>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</si>
  <si>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</si>
  <si>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</si>
  <si>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</si>
  <si>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</si>
  <si>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</si>
  <si>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</si>
  <si>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</si>
  <si>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</si>
  <si>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</si>
  <si>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</si>
  <si>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</si>
  <si>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</si>
  <si>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</si>
  <si>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</si>
  <si>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</si>
  <si>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</si>
  <si>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</si>
  <si>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</si>
  <si>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</si>
  <si>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</si>
  <si>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</si>
  <si>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</si>
  <si>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</si>
  <si>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</si>
  <si>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</si>
  <si>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</si>
  <si>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</si>
  <si>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</si>
  <si>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</si>
  <si>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</si>
  <si>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</si>
  <si>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</si>
  <si>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</si>
  <si>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</si>
  <si>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</si>
  <si>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</si>
  <si>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</si>
  <si>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</si>
  <si>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</si>
  <si>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</si>
  <si>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</si>
  <si>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</si>
  <si>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</si>
  <si>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</si>
  <si>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</si>
  <si>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</si>
  <si>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</si>
  <si>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</si>
  <si>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</si>
  <si>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</si>
  <si>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</si>
  <si>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</si>
  <si>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</si>
  <si>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</si>
  <si>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</si>
  <si>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</si>
  <si>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</si>
  <si>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</si>
  <si>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</si>
  <si>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</si>
  <si>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</si>
  <si>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</si>
  <si>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</si>
  <si>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</si>
  <si>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</si>
  <si>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</si>
  <si>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</si>
  <si>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</si>
  <si>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</si>
  <si>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</si>
  <si>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</si>
  <si>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</si>
  <si>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</si>
  <si>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</si>
  <si>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</si>
  <si>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</si>
  <si>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</si>
  <si>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</si>
  <si>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</si>
  <si>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</si>
  <si>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</si>
  <si>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</si>
  <si>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</si>
  <si>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</si>
  <si>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</si>
  <si>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</si>
  <si>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</si>
  <si>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</si>
  <si>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</si>
  <si>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</si>
  <si>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</si>
  <si>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</si>
  <si>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</si>
  <si>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</si>
  <si>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</si>
  <si>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</si>
  <si>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</si>
  <si>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</si>
  <si>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</si>
  <si>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</si>
  <si>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</si>
  <si>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</si>
  <si>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</si>
  <si>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</si>
  <si>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</si>
  <si>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</si>
  <si>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</si>
  <si>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</si>
  <si>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</si>
  <si>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</si>
  <si>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</si>
  <si>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</si>
  <si>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</si>
  <si>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</si>
  <si>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</si>
  <si>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</si>
  <si>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</si>
  <si>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</si>
  <si>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</si>
  <si>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</si>
  <si>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</si>
  <si>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</si>
  <si>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</si>
  <si>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</si>
  <si>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</si>
  <si>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</si>
  <si>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</si>
  <si>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</si>
  <si>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</si>
  <si>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</si>
  <si>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</si>
  <si>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</si>
  <si>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</si>
  <si>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</si>
  <si>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</si>
  <si>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</si>
  <si>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</si>
  <si>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</si>
  <si>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</si>
  <si>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</si>
  <si>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</si>
  <si>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</si>
  <si>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</si>
  <si>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</si>
  <si>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</si>
  <si>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</si>
  <si>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</si>
  <si>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</si>
  <si>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</si>
  <si>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</si>
  <si>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</si>
  <si>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</si>
  <si>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</si>
  <si>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</si>
  <si>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</si>
  <si>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</si>
  <si>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</si>
  <si>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</si>
  <si>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</si>
  <si>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</si>
  <si>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</si>
  <si>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</si>
  <si>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</si>
  <si>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</si>
  <si>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</si>
  <si>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</si>
  <si>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</si>
  <si>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</si>
  <si>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</si>
  <si>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</si>
  <si>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</si>
  <si>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</si>
  <si>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</si>
  <si>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</si>
  <si>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</si>
  <si>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</si>
  <si>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</si>
  <si>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</si>
  <si>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</si>
  <si>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</si>
  <si>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</si>
  <si>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</si>
  <si>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</si>
  <si>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</si>
  <si>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</si>
  <si>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</si>
  <si>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</si>
  <si>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</si>
  <si>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</si>
  <si>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</si>
  <si>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</si>
  <si>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</si>
  <si>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</si>
  <si>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</si>
  <si>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</si>
  <si>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</si>
  <si>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</si>
  <si>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</si>
  <si>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</si>
  <si>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</si>
  <si>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</si>
  <si>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</si>
  <si>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</si>
  <si>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</si>
  <si>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</si>
  <si>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</si>
  <si>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</si>
  <si>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</si>
  <si>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</si>
  <si>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</si>
  <si>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</si>
  <si>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</si>
  <si>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</si>
  <si>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</si>
  <si>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</si>
  <si>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</si>
  <si>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</si>
  <si>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</si>
  <si>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</si>
  <si>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</si>
  <si>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</si>
  <si>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</si>
  <si>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</si>
  <si>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</si>
  <si>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</si>
  <si>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</si>
  <si>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</si>
  <si>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</si>
  <si>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</si>
  <si>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</si>
  <si>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</si>
  <si>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</si>
  <si>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</si>
  <si>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</si>
  <si>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</si>
  <si>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</si>
  <si>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</si>
  <si>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</si>
  <si>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</si>
  <si>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</si>
  <si>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</si>
  <si>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</si>
  <si>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</si>
  <si>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</si>
  <si>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</si>
  <si>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</si>
  <si>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</si>
  <si>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</si>
  <si>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</si>
  <si>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</si>
  <si>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</si>
  <si>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</si>
  <si>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</si>
  <si>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</si>
  <si>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</si>
  <si>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</si>
  <si>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</si>
  <si>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</si>
  <si>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</si>
  <si>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</si>
  <si>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</si>
  <si>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</si>
  <si>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</si>
  <si>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</si>
  <si>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</si>
  <si>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</si>
  <si>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</si>
  <si>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</si>
  <si>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</si>
  <si>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</si>
  <si>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</si>
  <si>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</si>
  <si>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</si>
  <si>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</si>
  <si>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</si>
  <si>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</si>
  <si>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</si>
  <si>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</si>
  <si>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</si>
  <si>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</si>
  <si>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</si>
  <si>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</si>
  <si>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</si>
  <si>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</si>
  <si>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</si>
  <si>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</si>
  <si>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</si>
  <si>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</si>
  <si>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</si>
  <si>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</si>
  <si>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</si>
  <si>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</si>
  <si>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</si>
  <si>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</si>
  <si>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</si>
  <si>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</si>
  <si>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</si>
  <si>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</si>
  <si>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</si>
  <si>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</si>
  <si>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</si>
  <si>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</si>
  <si>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</si>
  <si>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</si>
  <si>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</si>
  <si>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</si>
  <si>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</si>
  <si>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</si>
  <si>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</si>
  <si>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</si>
  <si>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</si>
  <si>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</si>
  <si>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</si>
  <si>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</si>
  <si>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</si>
  <si>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</si>
  <si>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</si>
  <si>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</si>
  <si>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</si>
  <si>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</si>
  <si>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</si>
  <si>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</si>
  <si>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</si>
  <si>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</si>
  <si>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</si>
  <si>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</si>
  <si>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</si>
  <si>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</si>
  <si>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</si>
  <si>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</si>
  <si>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</si>
  <si>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</si>
  <si>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</si>
  <si>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</si>
  <si>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</si>
  <si>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</si>
  <si>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</si>
  <si>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</si>
  <si>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</si>
  <si>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</si>
  <si>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</si>
  <si>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</si>
  <si>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</si>
  <si>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</si>
  <si>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</si>
  <si>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</si>
  <si>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</si>
  <si>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</si>
  <si>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</si>
  <si>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</si>
  <si>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</si>
  <si>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</si>
  <si>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</si>
  <si>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</si>
  <si>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</si>
  <si>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</si>
  <si>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</si>
  <si>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</si>
  <si>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</si>
  <si>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</si>
  <si>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</si>
  <si>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</si>
  <si>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</si>
  <si>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</si>
  <si>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</si>
  <si>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</si>
  <si>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</si>
  <si>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</si>
  <si>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</si>
  <si>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</si>
  <si>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</si>
  <si>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</si>
  <si>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</si>
  <si>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</si>
  <si>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</si>
  <si>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</si>
  <si>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</si>
  <si>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</si>
  <si>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</si>
  <si>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</si>
  <si>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</si>
  <si>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</si>
  <si>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</si>
  <si>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</si>
  <si>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</si>
  <si>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</si>
  <si>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</si>
  <si>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</si>
  <si>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</si>
  <si>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</si>
  <si>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</si>
  <si>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</si>
  <si>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</si>
  <si>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</si>
  <si>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</si>
  <si>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</si>
  <si>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</si>
  <si>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</si>
  <si>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</si>
  <si>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</si>
  <si>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</si>
  <si>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</si>
  <si>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</si>
  <si>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</si>
  <si>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</si>
  <si>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</si>
  <si>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</si>
  <si>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</si>
  <si>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</si>
  <si>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</si>
  <si>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</si>
  <si>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</si>
  <si>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</si>
  <si>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</si>
  <si>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</si>
  <si>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</si>
  <si>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</si>
  <si>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</si>
  <si>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</si>
  <si>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</si>
  <si>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</si>
  <si>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</si>
  <si>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</si>
  <si>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</si>
  <si>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</si>
  <si>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</si>
  <si>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</si>
  <si>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</si>
  <si>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</si>
  <si>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</si>
  <si>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</si>
  <si>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</si>
  <si>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</si>
  <si>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</si>
  <si>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</si>
  <si>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</si>
  <si>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</si>
  <si>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</si>
  <si>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</si>
  <si>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</si>
  <si>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</si>
  <si>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</si>
  <si>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</si>
  <si>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</si>
  <si>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</si>
  <si>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</si>
  <si>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</si>
  <si>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</si>
  <si>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</si>
  <si>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</si>
  <si>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</si>
  <si>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</si>
  <si>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</si>
  <si>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</si>
  <si>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</si>
  <si>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</si>
  <si>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</si>
  <si>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</si>
  <si>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</si>
  <si>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</si>
  <si>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</si>
  <si>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</si>
  <si>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</si>
  <si>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</si>
  <si>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</si>
  <si>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</si>
  <si>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</si>
  <si>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</si>
  <si>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</si>
  <si>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</si>
  <si>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</si>
  <si>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</si>
  <si>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</si>
  <si>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</si>
  <si>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</si>
  <si>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</si>
  <si>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</si>
  <si>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</si>
  <si>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</si>
  <si>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</si>
  <si>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</si>
  <si>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</si>
  <si>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</si>
  <si>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</si>
  <si>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</si>
  <si>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</si>
  <si>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</si>
  <si>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</si>
  <si>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</si>
  <si>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</si>
  <si>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</si>
  <si>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</si>
  <si>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</si>
  <si>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</si>
  <si>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</si>
  <si>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</si>
  <si>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</si>
  <si>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</si>
  <si>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</si>
  <si>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</si>
  <si>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</si>
  <si>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</si>
  <si>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</si>
  <si>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</si>
  <si>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</si>
  <si>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</si>
  <si>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</si>
  <si>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</si>
  <si>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</si>
  <si>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</si>
  <si>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</si>
  <si>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</si>
  <si>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</si>
  <si>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</si>
  <si>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</si>
  <si>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</si>
  <si>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</si>
  <si>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</si>
  <si>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</si>
  <si>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</si>
  <si>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</si>
  <si>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</si>
  <si>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</si>
  <si>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</si>
  <si>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</si>
  <si>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</si>
  <si>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</si>
  <si>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</si>
  <si>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</si>
  <si>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</si>
  <si>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</si>
  <si>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</si>
  <si>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</si>
  <si>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</si>
  <si>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</si>
  <si>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</si>
  <si>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</si>
  <si>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</si>
  <si>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</si>
  <si>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</si>
  <si>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</si>
  <si>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</si>
  <si>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</si>
  <si>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</si>
  <si>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</si>
  <si>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</si>
  <si>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</si>
  <si>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</si>
  <si>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</si>
  <si>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</si>
  <si>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</si>
  <si>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</si>
  <si>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</si>
  <si>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</si>
  <si>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</si>
  <si>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</si>
  <si>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</si>
  <si>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</si>
  <si>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</si>
  <si>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</si>
  <si>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</si>
  <si>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</si>
  <si>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</si>
  <si>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</si>
  <si>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</si>
  <si>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</si>
  <si>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</si>
  <si>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</si>
  <si>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</si>
  <si>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</si>
  <si>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</si>
  <si>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</si>
  <si>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</si>
  <si>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</si>
  <si>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</si>
  <si>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</si>
  <si>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</si>
  <si>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</si>
  <si>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</si>
  <si>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</si>
  <si>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</si>
  <si>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</si>
  <si>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</si>
  <si>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</si>
  <si>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</si>
  <si>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</si>
  <si>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</si>
  <si>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</si>
  <si>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</si>
  <si>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</si>
  <si>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</si>
  <si>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</si>
  <si>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</si>
  <si>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</si>
  <si>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</si>
  <si>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</si>
  <si>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</si>
  <si>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</si>
  <si>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</si>
  <si>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</si>
  <si>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</si>
  <si>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</si>
  <si>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</si>
  <si>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</si>
  <si>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</si>
  <si>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</si>
  <si>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</si>
  <si>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</si>
  <si>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</si>
  <si>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</si>
  <si>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</si>
  <si>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</si>
  <si>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</si>
  <si>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</si>
  <si>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</si>
  <si>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</si>
  <si>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</si>
  <si>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</si>
  <si>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</si>
  <si>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</si>
  <si>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</si>
  <si>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</si>
  <si>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</si>
  <si>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</si>
  <si>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</si>
  <si>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</si>
  <si>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</si>
  <si>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</si>
  <si>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</si>
  <si>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</si>
  <si>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</si>
  <si>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</si>
  <si>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</si>
  <si>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</si>
  <si>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</si>
  <si>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</si>
  <si>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</si>
  <si>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</si>
  <si>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</si>
  <si>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</si>
  <si>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</si>
  <si>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</si>
  <si>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</si>
  <si>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</si>
  <si>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</si>
  <si>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</si>
  <si>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</si>
  <si>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</si>
  <si>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</si>
  <si>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</si>
  <si>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</si>
  <si>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</si>
  <si>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</si>
  <si>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</si>
  <si>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</si>
  <si>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</si>
  <si>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</si>
  <si>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</si>
  <si>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</si>
  <si>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</si>
  <si>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</si>
  <si>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</si>
  <si>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</si>
  <si>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</si>
  <si>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</si>
  <si>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</si>
  <si>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</si>
  <si>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</si>
  <si>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</si>
  <si>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</si>
  <si>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</si>
  <si>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</si>
  <si>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</si>
  <si>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</si>
  <si>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</si>
  <si>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</si>
  <si>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</si>
  <si>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</si>
  <si>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</si>
  <si>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</si>
  <si>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</si>
  <si>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</si>
  <si>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</si>
  <si>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</si>
  <si>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</si>
  <si>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</si>
  <si>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</si>
  <si>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</si>
  <si>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</si>
  <si>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</si>
  <si>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</si>
  <si>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</si>
  <si>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</si>
  <si>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</si>
  <si>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</si>
  <si>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</si>
  <si>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</si>
  <si>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</si>
  <si>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</si>
  <si>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</si>
  <si>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</si>
  <si>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</si>
  <si>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</si>
  <si>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</si>
  <si>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</si>
  <si>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</si>
  <si>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</si>
  <si>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</si>
  <si>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</si>
  <si>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</si>
  <si>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</si>
  <si>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</si>
  <si>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</si>
  <si>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</si>
  <si>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</si>
  <si>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</si>
  <si>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</si>
  <si>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</si>
  <si>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</si>
  <si>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</si>
  <si>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</si>
  <si>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</si>
  <si>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</si>
  <si>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</si>
  <si>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</si>
  <si>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</si>
  <si>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</si>
  <si>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</si>
  <si>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</si>
  <si>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</si>
  <si>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</si>
  <si>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</si>
  <si>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</si>
  <si>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</si>
  <si>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</si>
  <si>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</si>
  <si>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</si>
  <si>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</si>
  <si>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</si>
  <si>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</si>
  <si>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</si>
  <si>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</si>
  <si>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</si>
  <si>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</si>
  <si>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</si>
  <si>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</si>
  <si>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</si>
  <si>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</si>
  <si>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</si>
  <si>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</si>
  <si>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</si>
  <si>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</si>
  <si>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</si>
  <si>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</si>
  <si>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</si>
  <si>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</si>
  <si>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</si>
  <si>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</si>
  <si>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</si>
  <si>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</si>
  <si>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</si>
  <si>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</si>
  <si>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</si>
  <si>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</si>
  <si>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</si>
  <si>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</si>
  <si>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</si>
  <si>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</si>
  <si>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</si>
  <si>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</si>
  <si>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</si>
  <si>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</si>
  <si>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</si>
  <si>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</si>
  <si>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</si>
  <si>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</si>
  <si>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</si>
  <si>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</si>
  <si>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</si>
  <si>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</si>
  <si>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</si>
  <si>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</si>
  <si>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</si>
  <si>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</si>
  <si>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</si>
  <si>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</si>
  <si>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</si>
  <si>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</si>
  <si>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</si>
  <si>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</si>
  <si>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</si>
  <si>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</si>
  <si>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</si>
  <si>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</si>
  <si>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</si>
  <si>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</si>
  <si>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</si>
  <si>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</si>
  <si>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</si>
  <si>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</si>
  <si>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</si>
  <si>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</si>
  <si>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</si>
  <si>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</si>
  <si>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</si>
  <si>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</si>
  <si>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</si>
  <si>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</si>
  <si>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</si>
  <si>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</si>
  <si>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</si>
  <si>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</si>
  <si>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</si>
  <si>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</si>
  <si>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</si>
  <si>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</si>
  <si>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</si>
  <si>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</si>
  <si>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</si>
  <si>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</si>
  <si>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</si>
  <si>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</si>
  <si>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</si>
  <si>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</si>
  <si>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</si>
  <si>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</si>
  <si>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</si>
  <si>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</si>
  <si>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</si>
  <si>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</si>
  <si>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</si>
  <si>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</si>
  <si>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</si>
  <si>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</si>
  <si>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</si>
  <si>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</si>
  <si>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</si>
  <si>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</si>
  <si>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</si>
  <si>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</si>
  <si>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</si>
  <si>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</si>
  <si>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</si>
  <si>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</si>
  <si>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</si>
  <si>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</si>
  <si>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</si>
  <si>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</si>
  <si>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</si>
  <si>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</si>
  <si>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</si>
  <si>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</si>
  <si>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</si>
  <si>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</si>
  <si>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</si>
  <si>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</si>
  <si>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</si>
  <si>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</si>
  <si>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</si>
  <si>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</si>
  <si>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</si>
  <si>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</si>
  <si>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</si>
  <si>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</si>
  <si>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</si>
  <si>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</si>
  <si>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</si>
  <si>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</si>
  <si>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</si>
  <si>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</si>
  <si>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</si>
  <si>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</si>
  <si>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</si>
  <si>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</si>
  <si>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</si>
  <si>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</si>
  <si>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</si>
  <si>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</si>
  <si>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</si>
  <si>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</si>
  <si>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</si>
  <si>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</si>
  <si>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</si>
  <si>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</si>
  <si>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</si>
  <si>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</si>
  <si>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</si>
  <si>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</si>
  <si>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</si>
  <si>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</si>
  <si>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</si>
  <si>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</si>
  <si>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</si>
  <si>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</si>
  <si>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</si>
  <si>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</si>
  <si>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</si>
  <si>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</si>
  <si>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</si>
  <si>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</si>
  <si>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</si>
  <si>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</si>
  <si>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</si>
  <si>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</si>
  <si>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</si>
  <si>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</si>
  <si>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</si>
  <si>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</si>
  <si>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</si>
  <si>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</si>
  <si>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</si>
  <si>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</si>
  <si>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</si>
  <si>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</si>
  <si>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</si>
  <si>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</si>
  <si>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</si>
  <si>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</si>
  <si>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</si>
  <si>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</si>
  <si>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</si>
  <si>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</si>
  <si>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</si>
  <si>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</si>
  <si>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</si>
  <si>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</si>
  <si>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</si>
  <si>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</si>
  <si>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</si>
  <si>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</si>
  <si>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</si>
  <si>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</si>
  <si>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</si>
  <si>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</si>
  <si>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</si>
  <si>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</si>
  <si>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</si>
  <si>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</si>
  <si>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</si>
  <si>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</si>
  <si>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</si>
  <si>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</si>
  <si>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</si>
  <si>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</si>
  <si>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</si>
  <si>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</si>
  <si>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</si>
  <si>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</si>
  <si>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</si>
  <si>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</si>
  <si>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</si>
  <si>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</si>
  <si>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</si>
  <si>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</si>
  <si>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</si>
  <si>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</si>
  <si>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</si>
  <si>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</si>
  <si>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</si>
  <si>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</si>
  <si>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</si>
  <si>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</si>
  <si>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</si>
  <si>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</si>
  <si>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</si>
  <si>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</si>
  <si>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</si>
  <si>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</si>
  <si>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</si>
  <si>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</si>
  <si>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</si>
  <si>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</si>
  <si>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</si>
  <si>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</si>
  <si>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</si>
  <si>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</si>
  <si>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</si>
  <si>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</si>
  <si>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</si>
  <si>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</si>
  <si>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</si>
  <si>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</si>
  <si>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</si>
  <si>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</si>
  <si>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</si>
  <si>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</si>
  <si>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</si>
  <si>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</si>
  <si>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</si>
  <si>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</si>
  <si>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</si>
  <si>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</si>
  <si>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</si>
  <si>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</si>
  <si>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</si>
  <si>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</si>
  <si>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</si>
  <si>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</si>
  <si>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</si>
  <si>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</si>
  <si>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</si>
  <si>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</si>
  <si>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</si>
  <si>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</si>
  <si>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</si>
  <si>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</si>
  <si>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</si>
  <si>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</si>
  <si>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</si>
  <si>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</si>
  <si>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</si>
  <si>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</si>
  <si>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</si>
  <si>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</si>
  <si>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</si>
  <si>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</si>
  <si>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</si>
  <si>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</si>
  <si>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</si>
  <si>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</si>
  <si>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</si>
  <si>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</si>
  <si>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</si>
  <si>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</si>
  <si>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</si>
  <si>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</si>
  <si>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</si>
  <si>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</si>
  <si>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</si>
  <si>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</si>
  <si>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</si>
  <si>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</si>
  <si>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</si>
  <si>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</si>
  <si>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</si>
  <si>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</si>
  <si>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</si>
  <si>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</si>
  <si>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</si>
  <si>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</si>
  <si>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</si>
  <si>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</si>
  <si>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</si>
  <si>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</si>
  <si>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</si>
  <si>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</si>
  <si>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</si>
  <si>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</si>
  <si>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</si>
  <si>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</si>
  <si>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</si>
  <si>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</si>
  <si>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</si>
  <si>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</si>
  <si>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</si>
  <si>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</si>
  <si>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</si>
  <si>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</si>
  <si>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</si>
  <si>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</si>
  <si>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</si>
  <si>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</si>
  <si>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</si>
  <si>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</si>
  <si>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</si>
  <si>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</si>
  <si>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</si>
  <si>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</si>
  <si>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</si>
  <si>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</si>
  <si>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</si>
  <si>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</si>
  <si>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</si>
  <si>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</si>
  <si>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</si>
  <si>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</si>
  <si>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</si>
  <si>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</si>
  <si>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</si>
  <si>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</si>
  <si>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</si>
  <si>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</si>
  <si>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</si>
  <si>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</si>
  <si>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</si>
  <si>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</si>
  <si>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</si>
  <si>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</si>
  <si>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</si>
  <si>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</si>
  <si>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</si>
  <si>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</si>
  <si>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</si>
  <si>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</si>
  <si>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</si>
  <si>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</si>
  <si>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</si>
  <si>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</si>
  <si>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</si>
  <si>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</si>
  <si>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</si>
  <si>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</si>
  <si>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</si>
  <si>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</si>
  <si>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</si>
  <si>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</si>
  <si>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</si>
  <si>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</si>
  <si>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</si>
  <si>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</si>
  <si>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</si>
  <si>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</si>
  <si>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</si>
  <si>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</si>
  <si>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</si>
  <si>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</si>
  <si>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</si>
  <si>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</si>
  <si>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</si>
  <si>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</si>
  <si>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</si>
  <si>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</si>
  <si>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</si>
  <si>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</si>
  <si>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</si>
  <si>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</si>
  <si>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</si>
  <si>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</si>
  <si>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</si>
  <si>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</si>
  <si>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</si>
  <si>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</si>
  <si>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</si>
  <si>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</si>
  <si>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</si>
  <si>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</si>
  <si>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</si>
  <si>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</si>
  <si>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</si>
  <si>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</si>
  <si>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</si>
  <si>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</si>
  <si>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</si>
  <si>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</si>
  <si>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</si>
  <si>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</si>
  <si>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</si>
  <si>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</si>
  <si>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</si>
  <si>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</si>
  <si>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</si>
  <si>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</si>
  <si>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</si>
  <si>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</si>
  <si>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</si>
  <si>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</si>
  <si>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</si>
  <si>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</si>
  <si>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</si>
  <si>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</si>
  <si>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</si>
  <si>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</si>
  <si>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</si>
  <si>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</si>
  <si>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</si>
  <si>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</si>
  <si>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</si>
  <si>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</si>
  <si>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</si>
  <si>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</si>
  <si>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</si>
  <si>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</si>
  <si>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</si>
  <si>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</si>
  <si>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</si>
  <si>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</si>
  <si>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</si>
  <si>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</si>
  <si>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</si>
  <si>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</si>
  <si>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</si>
  <si>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</si>
  <si>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</si>
  <si>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</si>
  <si>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</si>
  <si>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</si>
  <si>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</si>
  <si>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</si>
  <si>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</si>
  <si>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</si>
  <si>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</si>
  <si>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</si>
  <si>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</si>
  <si>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</si>
  <si>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</si>
  <si>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</si>
  <si>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</si>
  <si>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</si>
  <si>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</si>
  <si>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</si>
  <si>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</si>
  <si>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</si>
  <si>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</si>
  <si>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</si>
  <si>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</si>
  <si>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</si>
  <si>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</si>
  <si>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</si>
  <si>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</si>
  <si>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</si>
  <si>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</si>
  <si>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</si>
  <si>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</si>
  <si>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</si>
  <si>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</si>
  <si>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</si>
  <si>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</si>
  <si>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</si>
  <si>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</si>
  <si>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</si>
  <si>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</si>
  <si>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</si>
  <si>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</si>
  <si>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</si>
  <si>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</si>
  <si>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</si>
  <si>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</si>
  <si>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</si>
  <si>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</si>
  <si>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</si>
  <si>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</si>
  <si>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</si>
  <si>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</si>
  <si>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</si>
  <si>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</si>
  <si>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</si>
  <si>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</si>
  <si>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</si>
  <si>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</si>
  <si>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</si>
  <si>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</si>
  <si>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</si>
  <si>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</si>
  <si>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</si>
  <si>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</si>
  <si>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</si>
  <si>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</si>
  <si>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</si>
  <si>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</si>
  <si>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</si>
  <si>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</si>
  <si>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</si>
  <si>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</si>
  <si>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</si>
  <si>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</si>
  <si>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</si>
  <si>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</si>
  <si>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</si>
  <si>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</si>
  <si>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</si>
  <si>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</si>
  <si>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</si>
  <si>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</si>
  <si>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</si>
  <si>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</si>
  <si>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</si>
  <si>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</si>
  <si>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</si>
  <si>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</si>
  <si>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</si>
  <si>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</si>
  <si>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</si>
  <si>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</si>
  <si>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</si>
  <si>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</si>
  <si>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</si>
  <si>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</si>
  <si>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</si>
  <si>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</si>
  <si>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</si>
  <si>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</si>
  <si>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</si>
  <si>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</si>
  <si>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</si>
  <si>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</si>
  <si>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</si>
  <si>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</si>
  <si>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</si>
  <si>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</si>
  <si>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</si>
  <si>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</si>
  <si>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</si>
  <si>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</si>
  <si>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</si>
  <si>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</si>
  <si>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</si>
  <si>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</si>
  <si>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</si>
  <si>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</si>
  <si>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</si>
  <si>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</si>
  <si>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</si>
  <si>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</si>
  <si>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</si>
  <si>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</si>
  <si>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</si>
  <si>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</si>
  <si>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</si>
  <si>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</si>
  <si>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</si>
  <si>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</si>
  <si>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</si>
  <si>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</si>
  <si>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</si>
  <si>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</si>
  <si>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</si>
  <si>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</si>
  <si>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</si>
  <si>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</si>
  <si>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</si>
  <si>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</si>
  <si>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</si>
  <si>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</si>
  <si>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</si>
  <si>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</si>
  <si>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</si>
  <si>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</si>
  <si>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</si>
  <si>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</si>
  <si>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</si>
  <si>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</si>
  <si>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</si>
  <si>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</si>
  <si>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</si>
  <si>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</si>
  <si>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</si>
  <si>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</si>
  <si>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</si>
  <si>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</si>
  <si>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</si>
  <si>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</si>
  <si>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</si>
  <si>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</si>
  <si>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</si>
  <si>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</si>
  <si>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</si>
  <si>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</si>
  <si>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</si>
  <si>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</si>
  <si>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</si>
  <si>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</si>
  <si>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</si>
  <si>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</si>
  <si>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</si>
  <si>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</si>
  <si>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</si>
  <si>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</si>
  <si>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</si>
  <si>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</si>
  <si>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</si>
  <si>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</si>
  <si>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</si>
  <si>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</si>
  <si>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</si>
  <si>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</si>
  <si>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</si>
  <si>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</si>
  <si>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</si>
  <si>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</si>
  <si>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</si>
  <si>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</si>
  <si>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</si>
  <si>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</si>
  <si>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</si>
  <si>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</si>
  <si>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</si>
  <si>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</si>
  <si>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</si>
  <si>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</si>
  <si>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</si>
  <si>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</si>
  <si>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</si>
  <si>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</si>
  <si>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</si>
  <si>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</si>
  <si>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</si>
  <si>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</si>
  <si>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</si>
  <si>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</si>
  <si>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</si>
  <si>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</si>
  <si>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</si>
  <si>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</si>
  <si>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</si>
  <si>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</si>
  <si>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</si>
  <si>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</si>
  <si>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</si>
  <si>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</si>
  <si>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</si>
  <si>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</si>
  <si>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</si>
  <si>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</si>
  <si>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</si>
  <si>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</si>
  <si>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</si>
  <si>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</si>
  <si>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</si>
  <si>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</si>
  <si>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</si>
  <si>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</si>
  <si>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</si>
  <si>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</si>
  <si>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</si>
  <si>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</si>
  <si>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</si>
  <si>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</si>
  <si>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</si>
  <si>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</si>
  <si>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</si>
  <si>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</si>
  <si>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</si>
  <si>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</si>
  <si>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</si>
  <si>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</si>
  <si>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</si>
  <si>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</si>
  <si>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</si>
  <si>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</si>
  <si>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</si>
  <si>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</si>
  <si>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</si>
  <si>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</si>
  <si>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</si>
  <si>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</si>
  <si>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</si>
  <si>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</si>
  <si>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</si>
  <si>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</si>
  <si>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</si>
  <si>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</si>
  <si>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</si>
  <si>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</si>
  <si>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</si>
  <si>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</si>
  <si>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</si>
  <si>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</si>
  <si>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</si>
  <si>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</si>
  <si>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</si>
  <si>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</si>
  <si>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</si>
  <si>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</si>
  <si>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</si>
  <si>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</si>
  <si>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</si>
  <si>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</si>
  <si>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</si>
  <si>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</si>
  <si>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</si>
  <si>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</si>
  <si>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</si>
  <si>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</si>
  <si>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</si>
  <si>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</si>
  <si>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</si>
  <si>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</si>
  <si>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</si>
  <si>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</si>
  <si>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</si>
  <si>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</si>
  <si>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</si>
  <si>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</si>
  <si>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</si>
  <si>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</si>
  <si>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</si>
  <si>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</si>
  <si>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</si>
  <si>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</si>
  <si>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</si>
  <si>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</si>
  <si>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</si>
  <si>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</si>
  <si>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</si>
  <si>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</si>
  <si>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</si>
  <si>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</si>
  <si>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</si>
  <si>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</si>
  <si>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</si>
  <si>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</si>
  <si>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</si>
  <si>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</si>
  <si>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</si>
  <si>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</si>
  <si>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</si>
  <si>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</si>
  <si>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</si>
  <si>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</si>
  <si>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</si>
  <si>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</si>
  <si>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</si>
  <si>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</si>
  <si>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</si>
  <si>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</si>
  <si>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</si>
  <si>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</si>
  <si>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</si>
  <si>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</si>
  <si>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</si>
  <si>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</si>
  <si>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</si>
  <si>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</si>
  <si>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</si>
  <si>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</si>
  <si>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</si>
  <si>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</si>
  <si>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</si>
  <si>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</si>
  <si>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</si>
  <si>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</si>
  <si>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</si>
  <si>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</si>
  <si>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</si>
  <si>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</si>
  <si>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</si>
  <si>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</si>
  <si>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</si>
  <si>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</si>
  <si>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</si>
  <si>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</si>
  <si>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</si>
  <si>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</si>
  <si>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</si>
  <si>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</si>
  <si>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</si>
  <si>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</si>
  <si>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</si>
  <si>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</si>
  <si>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</si>
  <si>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</si>
  <si>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</si>
  <si>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</si>
  <si>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</si>
  <si>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</si>
  <si>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</si>
  <si>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</si>
  <si>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</si>
  <si>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</si>
  <si>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</si>
  <si>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</si>
  <si>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</si>
  <si>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</si>
  <si>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</si>
  <si>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</si>
  <si>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</si>
  <si>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</si>
  <si>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</si>
  <si>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</si>
  <si>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</si>
  <si>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</si>
  <si>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</si>
  <si>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</si>
  <si>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</si>
  <si>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</si>
  <si>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</si>
  <si>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</si>
  <si>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</si>
  <si>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</si>
  <si>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</si>
  <si>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</si>
  <si>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</si>
  <si>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</si>
  <si>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</si>
  <si>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</si>
  <si>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</si>
  <si>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</si>
  <si>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</si>
  <si>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</si>
  <si>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</si>
  <si>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</si>
  <si>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</si>
  <si>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</si>
  <si>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</si>
  <si>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</si>
  <si>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</si>
  <si>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</si>
  <si>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</si>
  <si>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</si>
  <si>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</si>
  <si>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</si>
  <si>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</si>
  <si>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</si>
  <si>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</si>
  <si>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</si>
  <si>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</si>
  <si>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</si>
  <si>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</si>
  <si>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</si>
  <si>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</si>
  <si>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</si>
  <si>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</si>
  <si>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</si>
  <si>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</si>
  <si>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</si>
  <si>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</si>
  <si>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</si>
  <si>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</si>
  <si>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</si>
  <si>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</si>
  <si>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</si>
  <si>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</si>
  <si>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</si>
  <si>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</si>
  <si>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</si>
  <si>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</si>
  <si>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</si>
  <si>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</si>
  <si>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</si>
  <si>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</si>
  <si>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</si>
  <si>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</si>
  <si>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</si>
  <si>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</si>
  <si>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</si>
  <si>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</si>
  <si>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</si>
  <si>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</si>
  <si>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</si>
  <si>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</si>
  <si>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</si>
  <si>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</si>
  <si>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</si>
  <si>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</si>
  <si>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</si>
  <si>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</si>
  <si>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</si>
  <si>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04090128</t>
  </si>
  <si>
    <t>110039600</t>
  </si>
  <si>
    <t>11250206587</t>
  </si>
  <si>
    <t>GRAČAC ČISTOĆA d.o.o.</t>
  </si>
  <si>
    <t>Park Sv. Jurja 1</t>
  </si>
  <si>
    <t>cistoca@gracac.hr</t>
  </si>
  <si>
    <t>Marina Marković</t>
  </si>
  <si>
    <t>023/773-925</t>
  </si>
  <si>
    <t>direktor.cistoca@gracac.hr</t>
  </si>
  <si>
    <t>DA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</si>
</sst>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quot;True&quot;;&quot;True&quot;;&quot;False&quot;"/>
    <numFmt numFmtId="194" formatCode="[$¥€-2]\ #,##0.00_);[Red]\([$€-2]\ #,##0.00\)"/>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0" fillId="20" borderId="1" applyNumberFormat="0" applyFont="0" applyAlignment="0" applyProtection="0"/>
    <xf numFmtId="0" fontId="90" fillId="21" borderId="0" applyNumberFormat="0" applyBorder="0" applyAlignment="0" applyProtection="0"/>
    <xf numFmtId="0" fontId="4" fillId="0" borderId="0" applyNumberFormat="0" applyFill="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91" fillId="28" borderId="2" applyNumberFormat="0" applyAlignment="0" applyProtection="0"/>
    <xf numFmtId="0" fontId="92" fillId="28" borderId="3" applyNumberFormat="0" applyAlignment="0" applyProtection="0"/>
    <xf numFmtId="0" fontId="93" fillId="29" borderId="0" applyNumberFormat="0" applyBorder="0" applyAlignment="0" applyProtection="0"/>
    <xf numFmtId="0" fontId="94" fillId="0" borderId="0" applyNumberFormat="0" applyFill="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3" fillId="0" borderId="0">
      <alignment/>
      <protection/>
    </xf>
    <xf numFmtId="9" fontId="0" fillId="0" borderId="0" applyFont="0" applyFill="0" applyBorder="0" applyAlignment="0" applyProtection="0"/>
    <xf numFmtId="0" fontId="99" fillId="0" borderId="7" applyNumberFormat="0" applyFill="0" applyAlignment="0" applyProtection="0"/>
    <xf numFmtId="0" fontId="5" fillId="0" borderId="0" applyNumberFormat="0" applyFill="0" applyBorder="0" applyAlignment="0" applyProtection="0"/>
    <xf numFmtId="0" fontId="100" fillId="31" borderId="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1">
      <alignment/>
      <protection/>
    </xf>
    <xf numFmtId="0" fontId="23" fillId="0" borderId="19" xfId="51" applyFont="1" applyBorder="1" applyAlignment="1">
      <alignment horizontal="right" vertical="center"/>
      <protection/>
    </xf>
    <xf numFmtId="0" fontId="23" fillId="0" borderId="20" xfId="5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1" applyFont="1" applyBorder="1" applyAlignment="1">
      <alignment horizontal="left" vertical="center"/>
      <protection/>
    </xf>
    <xf numFmtId="0" fontId="23" fillId="0" borderId="32" xfId="51" applyFont="1" applyBorder="1" applyAlignment="1">
      <alignment horizontal="left" vertical="center"/>
      <protection/>
    </xf>
    <xf numFmtId="0" fontId="32" fillId="37" borderId="33" xfId="51" applyFont="1" applyFill="1" applyBorder="1" applyAlignment="1">
      <alignment horizontal="center" vertical="center" wrapText="1"/>
      <protection/>
    </xf>
    <xf numFmtId="0" fontId="32" fillId="37" borderId="34" xfId="51" applyFont="1" applyFill="1" applyBorder="1" applyAlignment="1">
      <alignment horizontal="center" vertical="center" wrapText="1"/>
      <protection/>
    </xf>
    <xf numFmtId="0" fontId="39" fillId="0" borderId="35" xfId="51" applyFont="1" applyBorder="1" applyAlignment="1">
      <alignment horizontal="center" vertical="center"/>
      <protection/>
    </xf>
    <xf numFmtId="0" fontId="39" fillId="0" borderId="19" xfId="51" applyFont="1" applyBorder="1" applyAlignment="1">
      <alignment horizontal="center" vertical="center"/>
      <protection/>
    </xf>
    <xf numFmtId="0" fontId="40" fillId="0" borderId="19" xfId="51" applyFont="1" applyBorder="1" applyAlignment="1">
      <alignment horizontal="center" vertical="center"/>
      <protection/>
    </xf>
    <xf numFmtId="0" fontId="40" fillId="0" borderId="31" xfId="51" applyFont="1" applyBorder="1" applyAlignment="1">
      <alignment horizontal="left" vertical="center"/>
      <protection/>
    </xf>
    <xf numFmtId="0" fontId="40" fillId="0" borderId="20" xfId="51" applyFont="1" applyBorder="1" applyAlignment="1">
      <alignment horizontal="center" vertical="center"/>
      <protection/>
    </xf>
    <xf numFmtId="0" fontId="39" fillId="0" borderId="36" xfId="51" applyFont="1" applyBorder="1" applyAlignment="1">
      <alignment horizontal="left" vertical="center"/>
      <protection/>
    </xf>
    <xf numFmtId="0" fontId="39" fillId="0" borderId="31" xfId="51"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35" applyFont="1" applyFill="1" applyBorder="1" applyAlignment="1" applyProtection="1">
      <alignment horizontal="center" vertical="center" shrinkToFit="1"/>
      <protection/>
    </xf>
    <xf numFmtId="0" fontId="41" fillId="39" borderId="38" xfId="35" applyFont="1" applyFill="1" applyBorder="1" applyAlignment="1" applyProtection="1">
      <alignment horizontal="center" vertical="center" shrinkToFit="1"/>
      <protection/>
    </xf>
    <xf numFmtId="0" fontId="37" fillId="39" borderId="39" xfId="35" applyFont="1" applyFill="1" applyBorder="1" applyAlignment="1" applyProtection="1">
      <alignment horizontal="center" vertical="center" shrinkToFit="1"/>
      <protection/>
    </xf>
    <xf numFmtId="0" fontId="41" fillId="39" borderId="40" xfId="35" applyFont="1" applyFill="1" applyBorder="1" applyAlignment="1" applyProtection="1">
      <alignment horizontal="center" vertical="center" shrinkToFit="1"/>
      <protection/>
    </xf>
    <xf numFmtId="0" fontId="37" fillId="39" borderId="41" xfId="35" applyFont="1" applyFill="1" applyBorder="1" applyAlignment="1" applyProtection="1">
      <alignment horizontal="center" vertical="center" shrinkToFit="1"/>
      <protection/>
    </xf>
    <xf numFmtId="0" fontId="37" fillId="39" borderId="42" xfId="35" applyFont="1" applyFill="1" applyBorder="1" applyAlignment="1" applyProtection="1">
      <alignment horizontal="center" vertical="center" shrinkToFit="1"/>
      <protection/>
    </xf>
    <xf numFmtId="0" fontId="32"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35"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35" applyFont="1" applyFill="1" applyBorder="1" applyAlignment="1" applyProtection="1">
      <alignment vertical="center" wrapText="1"/>
      <protection/>
    </xf>
    <xf numFmtId="0" fontId="25" fillId="35" borderId="65" xfId="35" applyFont="1" applyFill="1" applyBorder="1" applyAlignment="1" applyProtection="1">
      <alignment vertical="center" wrapText="1"/>
      <protection/>
    </xf>
    <xf numFmtId="0" fontId="25" fillId="35" borderId="66" xfId="35"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35" applyFont="1" applyFill="1" applyBorder="1" applyAlignment="1" applyProtection="1">
      <alignment vertical="center" wrapText="1"/>
      <protection/>
    </xf>
    <xf numFmtId="0" fontId="25" fillId="35" borderId="0" xfId="35" applyFont="1" applyFill="1" applyBorder="1" applyAlignment="1" applyProtection="1">
      <alignment vertical="center" wrapText="1"/>
      <protection/>
    </xf>
    <xf numFmtId="0" fontId="25" fillId="35" borderId="68" xfId="35"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35" applyFont="1" applyFill="1" applyBorder="1" applyAlignment="1" applyProtection="1">
      <alignment vertical="center" wrapText="1"/>
      <protection/>
    </xf>
    <xf numFmtId="0" fontId="23" fillId="35" borderId="70" xfId="35" applyFont="1" applyFill="1" applyBorder="1" applyAlignment="1" applyProtection="1">
      <alignment vertical="center" wrapText="1"/>
      <protection/>
    </xf>
    <xf numFmtId="0" fontId="23" fillId="35" borderId="71" xfId="35"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on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1" applyFont="1" applyBorder="1" applyAlignment="1">
      <alignment horizontal="left" vertical="center"/>
      <protection/>
    </xf>
    <xf numFmtId="0" fontId="40" fillId="0" borderId="31" xfId="51" applyFont="1" applyBorder="1" applyAlignment="1">
      <alignment horizontal="left" vertical="center"/>
      <protection/>
    </xf>
    <xf numFmtId="0" fontId="40" fillId="0" borderId="106" xfId="51" applyFont="1" applyBorder="1" applyAlignment="1">
      <alignment horizontal="left" vertical="center"/>
      <protection/>
    </xf>
    <xf numFmtId="0" fontId="40" fillId="0" borderId="32" xfId="51" applyFont="1" applyBorder="1" applyAlignment="1">
      <alignment horizontal="left" vertical="center"/>
      <protection/>
    </xf>
    <xf numFmtId="0" fontId="39" fillId="0" borderId="102" xfId="51" applyFont="1" applyBorder="1" applyAlignment="1">
      <alignment horizontal="left" vertical="center"/>
      <protection/>
    </xf>
    <xf numFmtId="0" fontId="39" fillId="0" borderId="80" xfId="51"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1"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1" applyFont="1" applyBorder="1" applyAlignment="1">
      <alignment horizontal="left" vertical="center"/>
      <protection/>
    </xf>
    <xf numFmtId="0" fontId="39" fillId="0" borderId="77" xfId="51"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Obično_Knjiga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13902.76</v>
      </c>
      <c r="I3" s="27">
        <f>ABS(ROUND(J3,0)-J3)+ABS(ROUND(K3,0)-K3)</f>
        <v>0</v>
      </c>
      <c r="J3" s="75">
        <f>Bilanca!K11</f>
        <v>51632</v>
      </c>
      <c r="K3" s="76">
        <f>Bilanca!L11</f>
        <v>321753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810</v>
      </c>
      <c r="I4" s="77">
        <f>ABS(ROUND(J4,0)-J4)+ABS(ROUND(K4,0)-K4)</f>
        <v>0</v>
      </c>
      <c r="J4" s="75">
        <f>Bilanca!K12</f>
        <v>0</v>
      </c>
      <c r="K4" s="76">
        <f>Bilanca!L12</f>
        <v>13500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04090128</v>
      </c>
      <c r="C6" s="27"/>
      <c r="D6" s="27" t="s">
        <v>2272</v>
      </c>
      <c r="E6" s="27">
        <v>1</v>
      </c>
      <c r="F6" s="27">
        <f>Bilanca!I14</f>
        <v>5</v>
      </c>
      <c r="G6" s="27">
        <f>IF(Bilanca!J14=0,"",Bilanca!J14)</f>
      </c>
      <c r="H6" s="224">
        <f t="shared" si="1"/>
        <v>1350</v>
      </c>
      <c r="I6" s="77">
        <f t="shared" si="2"/>
        <v>0</v>
      </c>
      <c r="J6" s="75">
        <f>Bilanca!K14</f>
        <v>0</v>
      </c>
      <c r="K6" s="76">
        <f>Bilanca!L14</f>
        <v>13500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110039600</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11250206587</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GRAČAC ČISTOĆA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23440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Gračac</v>
      </c>
      <c r="C11" s="27"/>
      <c r="D11" s="27" t="s">
        <v>2272</v>
      </c>
      <c r="E11" s="27">
        <v>1</v>
      </c>
      <c r="F11" s="27">
        <f>Bilanca!I19</f>
        <v>10</v>
      </c>
      <c r="G11" s="27">
        <f>IF(Bilanca!J19=0,"",Bilanca!J19)</f>
      </c>
      <c r="H11" s="224">
        <f t="shared" si="1"/>
        <v>66813.8</v>
      </c>
      <c r="I11" s="27">
        <f t="shared" si="2"/>
        <v>0</v>
      </c>
      <c r="J11" s="75">
        <f>Bilanca!K19</f>
        <v>51632</v>
      </c>
      <c r="K11" s="76">
        <f>Bilanca!L19</f>
        <v>308253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Park Sv. Jurja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cistoca@gracac.hr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13</v>
      </c>
      <c r="C15" s="27"/>
      <c r="D15" s="27" t="s">
        <v>2272</v>
      </c>
      <c r="E15" s="27">
        <v>1</v>
      </c>
      <c r="F15" s="27">
        <f>Bilanca!I23</f>
        <v>14</v>
      </c>
      <c r="G15" s="27">
        <f>IF(Bilanca!J23=0,"",Bilanca!J23)</f>
      </c>
      <c r="H15" s="224">
        <f t="shared" si="1"/>
        <v>93539.32</v>
      </c>
      <c r="I15" s="27">
        <f t="shared" si="2"/>
        <v>0</v>
      </c>
      <c r="J15" s="75">
        <f>Bilanca!K23</f>
        <v>51632</v>
      </c>
      <c r="K15" s="76">
        <f>Bilanca!L23</f>
        <v>308253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131</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7</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9</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7</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9</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4</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318814.6</v>
      </c>
      <c r="I35" s="27">
        <f t="shared" si="2"/>
        <v>0</v>
      </c>
      <c r="J35" s="75">
        <f>Bilanca!K43</f>
        <v>46334</v>
      </c>
      <c r="K35" s="76">
        <f>Bilanca!L43</f>
        <v>445678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79891</v>
      </c>
      <c r="I36" s="77">
        <f t="shared" si="2"/>
        <v>0</v>
      </c>
      <c r="J36" s="75">
        <f>Bilanca!K44</f>
        <v>0</v>
      </c>
      <c r="K36" s="76">
        <f>Bilanca!L44</f>
        <v>114130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82173.59999999999</v>
      </c>
      <c r="I37" s="27">
        <f t="shared" si="2"/>
        <v>0</v>
      </c>
      <c r="J37" s="75">
        <f>Bilanca!K45</f>
        <v>0</v>
      </c>
      <c r="K37" s="76">
        <f>Bilanca!L45</f>
        <v>114130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Marina Marković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023/773-925</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023/773-925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direktor.cistoca@gracac.hr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Marina Marković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225749.14</v>
      </c>
      <c r="I44" s="77">
        <f t="shared" si="2"/>
        <v>0</v>
      </c>
      <c r="J44" s="75">
        <f>Bilanca!K52</f>
        <v>21722</v>
      </c>
      <c r="K44" s="76">
        <f>Bilanca!L52</f>
        <v>251638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226474.2</v>
      </c>
      <c r="I46" s="77">
        <f t="shared" si="4"/>
        <v>0</v>
      </c>
      <c r="J46" s="75">
        <f>Bilanca!K54</f>
        <v>0</v>
      </c>
      <c r="K46" s="76">
        <f>Bilanca!L54</f>
        <v>251638</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10426.56</v>
      </c>
      <c r="I49" s="27">
        <f t="shared" si="4"/>
        <v>0</v>
      </c>
      <c r="J49" s="75">
        <f>Bilanca!K57</f>
        <v>21722</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149718663.31</v>
      </c>
      <c r="C59" s="27"/>
      <c r="D59" s="27" t="s">
        <v>2272</v>
      </c>
      <c r="E59" s="27">
        <v>1</v>
      </c>
      <c r="F59" s="27">
        <f>Bilanca!I67</f>
        <v>58</v>
      </c>
      <c r="G59" s="27">
        <f>IF(Bilanca!J67=0,"",Bilanca!J67)</f>
      </c>
      <c r="H59" s="224">
        <f t="shared" si="3"/>
        <v>106970.56000000001</v>
      </c>
      <c r="I59" s="27">
        <f t="shared" si="4"/>
        <v>0</v>
      </c>
      <c r="J59" s="75">
        <f>Bilanca!K67</f>
        <v>24612</v>
      </c>
      <c r="K59" s="76">
        <f>Bilanca!L67</f>
        <v>79910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979696.8</v>
      </c>
      <c r="I61" s="27">
        <f>ABS(ROUND(J61,0)-J61)+ABS(ROUND(K61,0)-K61)</f>
        <v>0</v>
      </c>
      <c r="J61" s="75">
        <f>Bilanca!K69</f>
        <v>97966</v>
      </c>
      <c r="K61" s="76">
        <f>Bilanca!L69</f>
        <v>767431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159663.02</v>
      </c>
      <c r="I63" s="27">
        <f>ABS(ROUND(J63,0)-J63)+ABS(ROUND(K63,0)-K63)</f>
        <v>0</v>
      </c>
      <c r="J63" s="75">
        <f>Bilanca!K72</f>
        <v>42507</v>
      </c>
      <c r="K63" s="76">
        <f>Bilanca!L72</f>
        <v>107507</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32410.079999999998</v>
      </c>
      <c r="I73" s="27">
        <f t="shared" si="6"/>
        <v>0</v>
      </c>
      <c r="J73" s="75">
        <f>Bilanca!K82</f>
        <v>0</v>
      </c>
      <c r="K73" s="76">
        <f>Bilanca!L82</f>
        <v>22507</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32860.22</v>
      </c>
      <c r="I74" s="27">
        <f t="shared" si="6"/>
        <v>0</v>
      </c>
      <c r="J74" s="75">
        <f>Bilanca!K83</f>
        <v>0</v>
      </c>
      <c r="K74" s="76">
        <f>Bilanca!L83</f>
        <v>22507</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114380.25</v>
      </c>
      <c r="I76" s="27">
        <f t="shared" si="6"/>
        <v>0</v>
      </c>
      <c r="J76" s="75">
        <f>Bilanca!K85</f>
        <v>22507</v>
      </c>
      <c r="K76" s="76">
        <f>Bilanca!L85</f>
        <v>65000</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115905.32</v>
      </c>
      <c r="I77" s="27">
        <f t="shared" si="6"/>
        <v>0</v>
      </c>
      <c r="J77" s="75">
        <f>Bilanca!K86</f>
        <v>22507</v>
      </c>
      <c r="K77" s="76">
        <f>Bilanca!L86</f>
        <v>65000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632000</v>
      </c>
      <c r="I80" s="27">
        <f t="shared" si="6"/>
        <v>0</v>
      </c>
      <c r="J80" s="75">
        <f>Bilanca!K89</f>
        <v>0</v>
      </c>
      <c r="K80" s="76">
        <f>Bilanca!L89</f>
        <v>400000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656000</v>
      </c>
      <c r="I83" s="27">
        <f t="shared" si="6"/>
        <v>0</v>
      </c>
      <c r="J83" s="75">
        <f>Bilanca!K92</f>
        <v>0</v>
      </c>
      <c r="K83" s="76">
        <f>Bilanca!L92</f>
        <v>400000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535036.44</v>
      </c>
      <c r="I94" s="27">
        <f t="shared" si="6"/>
        <v>0</v>
      </c>
      <c r="J94" s="75">
        <f>Bilanca!K103</f>
        <v>55460</v>
      </c>
      <c r="K94" s="76">
        <f>Bilanca!L103</f>
        <v>259924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408923.62</v>
      </c>
      <c r="I99" s="27">
        <f aca="true" t="shared" si="9" ref="I99:I107">ABS(ROUND(J99,0)-J99)+ABS(ROUND(K99,0)-K99)</f>
        <v>0</v>
      </c>
      <c r="J99" s="75">
        <f>Bilanca!K108</f>
        <v>12165</v>
      </c>
      <c r="K99" s="76">
        <f>Bilanca!L108</f>
        <v>202552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107965.96999999999</v>
      </c>
      <c r="I102" s="27">
        <f t="shared" si="9"/>
        <v>0</v>
      </c>
      <c r="J102" s="75">
        <f>Bilanca!K111</f>
        <v>37667</v>
      </c>
      <c r="K102" s="76">
        <f>Bilanca!L111</f>
        <v>34615</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46424.28</v>
      </c>
      <c r="I103" s="27">
        <f t="shared" si="9"/>
        <v>0</v>
      </c>
      <c r="J103" s="75">
        <f>Bilanca!K112</f>
        <v>0</v>
      </c>
      <c r="K103" s="76">
        <f>Bilanca!L112</f>
        <v>22757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5909.400000000001</v>
      </c>
      <c r="I106" s="27">
        <f t="shared" si="9"/>
        <v>0</v>
      </c>
      <c r="J106" s="75">
        <f>Bilanca!K115</f>
        <v>5628</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1747127.03</v>
      </c>
      <c r="I108" s="27">
        <f aca="true" t="shared" si="11" ref="I108:I113">ABS(ROUND(J108,0)-J108)+ABS(ROUND(K108,0)-K108)</f>
        <v>0</v>
      </c>
      <c r="J108" s="75">
        <f>Bilanca!K117</f>
        <v>97967</v>
      </c>
      <c r="K108" s="76">
        <f>Bilanca!L117</f>
        <v>767431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2699218.08</v>
      </c>
      <c r="I112" s="27">
        <f t="shared" si="11"/>
        <v>0</v>
      </c>
      <c r="J112" s="75">
        <f>RDG!K9</f>
        <v>192744</v>
      </c>
      <c r="K112" s="76">
        <f>RDG!L9</f>
        <v>1119492</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2722840.9599999995</v>
      </c>
      <c r="I113" s="27">
        <f t="shared" si="11"/>
        <v>0</v>
      </c>
      <c r="J113" s="75">
        <f>RDG!K10</f>
        <v>192744</v>
      </c>
      <c r="K113" s="76">
        <f>RDG!L10</f>
        <v>1119182</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700.6</v>
      </c>
      <c r="I114" s="27">
        <f aca="true" t="shared" si="13" ref="I114:I158">ABS(ROUND(J114,0)-J114)+ABS(ROUND(K114,0)-K114)</f>
        <v>0</v>
      </c>
      <c r="J114" s="75">
        <f>RDG!K11</f>
        <v>0</v>
      </c>
      <c r="K114" s="76">
        <f>RDG!L11</f>
        <v>310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3460350.3</v>
      </c>
      <c r="I115" s="27">
        <f t="shared" si="13"/>
        <v>0</v>
      </c>
      <c r="J115" s="75">
        <f>RDG!K12</f>
        <v>164609</v>
      </c>
      <c r="K115" s="76">
        <f>RDG!L12</f>
        <v>1435393</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919918.28</v>
      </c>
      <c r="I117" s="27">
        <f t="shared" si="13"/>
        <v>0</v>
      </c>
      <c r="J117" s="75">
        <f>RDG!K14</f>
        <v>42237</v>
      </c>
      <c r="K117" s="76">
        <f>RDG!L14</f>
        <v>375398</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529877.79</v>
      </c>
      <c r="I118" s="27">
        <f t="shared" si="13"/>
        <v>0</v>
      </c>
      <c r="J118" s="75">
        <f>RDG!K15</f>
        <v>253</v>
      </c>
      <c r="K118" s="76">
        <f>RDG!L15</f>
        <v>226317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404773.74</v>
      </c>
      <c r="I120" s="27">
        <f t="shared" si="13"/>
        <v>0</v>
      </c>
      <c r="J120" s="75">
        <f>RDG!K17</f>
        <v>41984</v>
      </c>
      <c r="K120" s="76">
        <f>RDG!L17</f>
        <v>149081</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1506540.0000000002</v>
      </c>
      <c r="I121" s="27">
        <f t="shared" si="13"/>
        <v>0</v>
      </c>
      <c r="J121" s="75">
        <f>RDG!K18</f>
        <v>108864</v>
      </c>
      <c r="K121" s="76">
        <f>RDG!L18</f>
        <v>573293</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978430.2</v>
      </c>
      <c r="I122" s="27">
        <f t="shared" si="13"/>
        <v>0</v>
      </c>
      <c r="J122" s="75">
        <f>RDG!K19</f>
        <v>69366</v>
      </c>
      <c r="K122" s="76">
        <f>RDG!L19</f>
        <v>369627</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327086.87999999995</v>
      </c>
      <c r="I123" s="27">
        <f t="shared" si="13"/>
        <v>0</v>
      </c>
      <c r="J123" s="75">
        <f>RDG!K20</f>
        <v>25032</v>
      </c>
      <c r="K123" s="76">
        <f>RDG!L20</f>
        <v>121536</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219832.97999999998</v>
      </c>
      <c r="I124" s="27">
        <f t="shared" si="13"/>
        <v>0</v>
      </c>
      <c r="J124" s="75">
        <f>RDG!K21</f>
        <v>14466</v>
      </c>
      <c r="K124" s="76">
        <f>RDG!L21</f>
        <v>82130</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111836.84</v>
      </c>
      <c r="I125" s="27">
        <f t="shared" si="13"/>
        <v>0</v>
      </c>
      <c r="J125" s="75">
        <f>RDG!K22</f>
        <v>1773</v>
      </c>
      <c r="K125" s="76">
        <f>RDG!L22</f>
        <v>44209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120901.25</v>
      </c>
      <c r="I126" s="27">
        <f t="shared" si="13"/>
        <v>0</v>
      </c>
      <c r="J126" s="75">
        <f>RDG!K23</f>
        <v>11735</v>
      </c>
      <c r="K126" s="76">
        <f>RDG!L23</f>
        <v>42493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1032000</v>
      </c>
      <c r="I130" s="27">
        <f t="shared" si="13"/>
        <v>0</v>
      </c>
      <c r="J130" s="75">
        <f>RDG!K27</f>
        <v>0</v>
      </c>
      <c r="K130" s="76">
        <f>RDG!L27</f>
        <v>400000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1094790.58</v>
      </c>
      <c r="I132" s="27">
        <f t="shared" si="13"/>
        <v>0</v>
      </c>
      <c r="J132" s="75">
        <f>RDG!K29</f>
        <v>0</v>
      </c>
      <c r="K132" s="76">
        <f>RDG!L29</f>
        <v>417859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297.92</v>
      </c>
      <c r="I134" s="27">
        <f t="shared" si="13"/>
        <v>0</v>
      </c>
      <c r="J134" s="75">
        <f>RDG!K31</f>
        <v>0</v>
      </c>
      <c r="K134" s="76">
        <f>RDG!L31</f>
        <v>112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1136271.84</v>
      </c>
      <c r="I137" s="27">
        <f t="shared" si="13"/>
        <v>0</v>
      </c>
      <c r="J137" s="75">
        <f>RDG!K34</f>
        <v>0</v>
      </c>
      <c r="K137" s="76">
        <f>RDG!L34</f>
        <v>417747</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56490.579999999994</v>
      </c>
      <c r="I138" s="27">
        <f t="shared" si="13"/>
        <v>0</v>
      </c>
      <c r="J138" s="75">
        <f>RDG!K35</f>
        <v>0</v>
      </c>
      <c r="K138" s="76">
        <f>RDG!L35</f>
        <v>20617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0</v>
      </c>
      <c r="I140" s="27">
        <f t="shared" si="13"/>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58139.939999999995</v>
      </c>
      <c r="I142" s="27">
        <f t="shared" si="13"/>
        <v>0</v>
      </c>
      <c r="J142" s="75">
        <f>RDG!K39</f>
        <v>0</v>
      </c>
      <c r="K142" s="76">
        <f>RDG!L39</f>
        <v>20617</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4770471.16</v>
      </c>
      <c r="I147" s="27">
        <f t="shared" si="13"/>
        <v>0</v>
      </c>
      <c r="J147" s="75">
        <f>RDG!K44</f>
        <v>192744</v>
      </c>
      <c r="K147" s="76">
        <f>RDG!L44</f>
        <v>1537351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4522644.630000001</v>
      </c>
      <c r="I148" s="27">
        <f t="shared" si="13"/>
        <v>0</v>
      </c>
      <c r="J148" s="75">
        <f>RDG!K45</f>
        <v>164609</v>
      </c>
      <c r="K148" s="76">
        <f>RDG!L45</f>
        <v>1456010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282409.16</v>
      </c>
      <c r="I149" s="27">
        <f t="shared" si="13"/>
        <v>0</v>
      </c>
      <c r="J149" s="75">
        <f>RDG!K46</f>
        <v>28135</v>
      </c>
      <c r="K149" s="76">
        <f>RDG!L46</f>
        <v>81341</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284317.33</v>
      </c>
      <c r="I150" s="27">
        <f t="shared" si="13"/>
        <v>0</v>
      </c>
      <c r="J150" s="75">
        <f>RDG!K47</f>
        <v>28135</v>
      </c>
      <c r="K150" s="76">
        <f>RDG!L47</f>
        <v>81341</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57848.1</v>
      </c>
      <c r="I152" s="27">
        <f t="shared" si="13"/>
        <v>0</v>
      </c>
      <c r="J152" s="75">
        <f>RDG!K49</f>
        <v>5628</v>
      </c>
      <c r="K152" s="76">
        <f>RDG!L49</f>
        <v>16341</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231810.64</v>
      </c>
      <c r="I153" s="27">
        <f t="shared" si="13"/>
        <v>0</v>
      </c>
      <c r="J153" s="75">
        <f>RDG!K50</f>
        <v>22507</v>
      </c>
      <c r="K153" s="76">
        <f>RDG!L50</f>
        <v>65000</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233335.71</v>
      </c>
      <c r="I154" s="27">
        <f t="shared" si="13"/>
        <v>0</v>
      </c>
      <c r="J154" s="75">
        <f>RDG!K51</f>
        <v>22507</v>
      </c>
      <c r="K154" s="76">
        <f>RDG!L51</f>
        <v>65000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12"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04090128; GRAČAC ČISTOĆA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5" activePane="bottomLeft" state="frozen"/>
      <selection pane="topLeft" activeCell="A1" sqref="A1"/>
      <selection pane="bottomLeft" activeCell="C92" sqref="C92:J9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1</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CISTOCA@GRACAC.HR</v>
      </c>
      <c r="N59" s="201" t="str">
        <f>UPPER(TRIM(Opci!C69))</f>
        <v>DIREKTOR.CISTOCA@GRACAC.HR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C:\Users\Vlatko\Documents\Gračac Čistoća\2014\[Godišnji fin.izvj.poduzetnika za 2014 za objavu.xls]Opci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25</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10" activePane="bottomLeft" state="frozen"/>
      <selection pane="topLeft" activeCell="A1" sqref="A1"/>
      <selection pane="bottomLeft" activeCell="B36" sqref="B36:G36"/>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GRAČAC ČISTOĆA d.o.o.</v>
      </c>
      <c r="B21" s="250"/>
      <c r="C21" s="250"/>
      <c r="D21" s="250"/>
      <c r="E21" s="250"/>
      <c r="F21" s="250"/>
      <c r="G21" s="250"/>
      <c r="H21" s="251"/>
      <c r="I21" s="252"/>
      <c r="J21" s="253"/>
    </row>
    <row r="22" spans="1:10" ht="13.5" customHeight="1">
      <c r="A22" s="255" t="str">
        <f>IF(Opci!C29&lt;&gt;"",MID(Opci!C29,1,30),"")</f>
        <v>Park Sv. Jurja 1</v>
      </c>
      <c r="B22" s="249"/>
      <c r="C22" s="249"/>
      <c r="D22" s="249"/>
      <c r="E22" s="249"/>
      <c r="F22" s="249"/>
      <c r="G22" s="249"/>
      <c r="H22" s="80"/>
      <c r="I22" s="247"/>
      <c r="J22" s="246"/>
    </row>
    <row r="23" spans="1:10" ht="13.5" customHeight="1">
      <c r="A23" s="255" t="str">
        <f>IF(AND(Opci!C27&lt;&gt;"",Opci!F27&lt;&gt;""),MID(Opci!C27&amp;" "&amp;Opci!F27,1,30),"")</f>
        <v>23440 Gračac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1 1 2 5 0 2 0 6 5 8 7</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6" activePane="bottomLeft" state="frozen"/>
      <selection pane="topLeft" activeCell="A1" sqref="A1"/>
      <selection pane="bottomLeft" activeCell="G57" sqref="G5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409012.8</v>
      </c>
      <c r="T2" s="192">
        <f>INT(VALUE(C21))/50</f>
        <v>2200792</v>
      </c>
      <c r="U2" s="192">
        <f>INT(VALUE(C23))/100</f>
        <v>112502065.87</v>
      </c>
      <c r="V2" s="192">
        <f>LEN(Skriveni!B9)</f>
        <v>21</v>
      </c>
      <c r="W2" s="192">
        <f>INT(VALUE(C27))/100</f>
        <v>234.4</v>
      </c>
      <c r="X2" s="192">
        <f>LEN(Skriveni!B11)</f>
        <v>6</v>
      </c>
      <c r="Y2" s="192">
        <f>LEN(Skriveni!B12)</f>
        <v>16</v>
      </c>
      <c r="Z2" s="192">
        <f>INT(VALUE(C35))</f>
        <v>131</v>
      </c>
      <c r="AA2" s="192">
        <f>INT(VALUE(C39))</f>
        <v>3811</v>
      </c>
      <c r="AB2" s="192">
        <f>IF(C41="DA",1,0)</f>
        <v>0</v>
      </c>
      <c r="AC2" s="192">
        <f>IF(C43="DA",1,0)</f>
        <v>0</v>
      </c>
      <c r="AD2" s="192">
        <f>INT(VALUE(C45))</f>
        <v>2</v>
      </c>
      <c r="AE2" s="192">
        <f>INT(VALUE(C47))</f>
        <v>1</v>
      </c>
      <c r="AF2" s="192">
        <f>INT(VALUE(C49))</f>
        <v>11</v>
      </c>
      <c r="AG2" s="192">
        <f>C51*2+E51</f>
        <v>200</v>
      </c>
      <c r="AH2" s="192">
        <f>C53+2*E53+3*C55+4*E55</f>
        <v>82</v>
      </c>
      <c r="AI2" s="192">
        <f>C57*2+E57</f>
        <v>20</v>
      </c>
      <c r="AJ2" s="192">
        <f>LEN(Skriveni!B43)</f>
        <v>15</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149718663.31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23440</v>
      </c>
      <c r="D27" s="473"/>
      <c r="E27" s="46"/>
      <c r="F27" s="395" t="s">
        <v>1449</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2978</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131</v>
      </c>
      <c r="D35" s="417" t="str">
        <f>IF(C35&lt;&gt;"",LOOKUP(C35,P29:P584,Q29:Q584),"Nije upisana općina!")</f>
        <v>Gračac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13</v>
      </c>
      <c r="D37" s="417" t="str">
        <f>IF(C37&lt;&gt;"",LOOKUP(C37,T29:T49,U29:U49),"")</f>
        <v>ZADARSKA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2982</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7</v>
      </c>
      <c r="D53" s="171"/>
      <c r="E53" s="190">
        <v>9</v>
      </c>
      <c r="F53" s="171"/>
      <c r="G53" s="97"/>
      <c r="H53" s="124" t="s">
        <v>2982</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7</v>
      </c>
      <c r="D55" s="171"/>
      <c r="E55" s="191">
        <v>9</v>
      </c>
      <c r="F55" s="171"/>
      <c r="G55" s="97"/>
      <c r="H55" s="124" t="s">
        <v>2982</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4</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2979</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2980</v>
      </c>
      <c r="D67" s="428"/>
      <c r="E67" s="429"/>
      <c r="F67" s="97"/>
      <c r="G67" s="167" t="s">
        <v>1484</v>
      </c>
      <c r="H67" s="427" t="s">
        <v>2980</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2981</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2979</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0" activePane="bottomLeft" state="frozen"/>
      <selection pane="topLeft" activeCell="A1" sqref="A1"/>
      <selection pane="bottomLeft" activeCell="L69" sqref="L69"/>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11250206587; GRAČAC ČISTOĆA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51632</v>
      </c>
      <c r="L11" s="59">
        <f>L12+L19+L29+L38+L42</f>
        <v>321753</v>
      </c>
    </row>
    <row r="12" spans="1:12" ht="13.5" customHeight="1">
      <c r="A12" s="483" t="s">
        <v>753</v>
      </c>
      <c r="B12" s="484"/>
      <c r="C12" s="484"/>
      <c r="D12" s="484"/>
      <c r="E12" s="484"/>
      <c r="F12" s="484"/>
      <c r="G12" s="484"/>
      <c r="H12" s="485"/>
      <c r="I12" s="4">
        <v>3</v>
      </c>
      <c r="J12" s="8"/>
      <c r="K12" s="59">
        <f>SUM(K13:K18)</f>
        <v>0</v>
      </c>
      <c r="L12" s="59">
        <f>SUM(L13:L18)</f>
        <v>13500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v>13500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51632</v>
      </c>
      <c r="L19" s="59">
        <f>SUM(L20:L28)</f>
        <v>308253</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c r="L21" s="60"/>
    </row>
    <row r="22" spans="1:12" ht="13.5" customHeight="1">
      <c r="A22" s="477" t="s">
        <v>1437</v>
      </c>
      <c r="B22" s="478"/>
      <c r="C22" s="478"/>
      <c r="D22" s="478"/>
      <c r="E22" s="478"/>
      <c r="F22" s="478"/>
      <c r="G22" s="478"/>
      <c r="H22" s="479"/>
      <c r="I22" s="4">
        <v>13</v>
      </c>
      <c r="J22" s="8"/>
      <c r="K22" s="60"/>
      <c r="L22" s="60"/>
    </row>
    <row r="23" spans="1:12" ht="13.5" customHeight="1">
      <c r="A23" s="477" t="s">
        <v>1273</v>
      </c>
      <c r="B23" s="478"/>
      <c r="C23" s="478"/>
      <c r="D23" s="478"/>
      <c r="E23" s="478"/>
      <c r="F23" s="478"/>
      <c r="G23" s="478"/>
      <c r="H23" s="479"/>
      <c r="I23" s="4">
        <v>14</v>
      </c>
      <c r="J23" s="8"/>
      <c r="K23" s="60">
        <v>51632</v>
      </c>
      <c r="L23" s="60">
        <v>308253</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46334</v>
      </c>
      <c r="L43" s="59">
        <f>L44+L52+L59+L67</f>
        <v>445678</v>
      </c>
    </row>
    <row r="44" spans="1:12" ht="13.5" customHeight="1">
      <c r="A44" s="483" t="s">
        <v>319</v>
      </c>
      <c r="B44" s="484"/>
      <c r="C44" s="484"/>
      <c r="D44" s="484"/>
      <c r="E44" s="484"/>
      <c r="F44" s="484"/>
      <c r="G44" s="484"/>
      <c r="H44" s="485"/>
      <c r="I44" s="4">
        <v>35</v>
      </c>
      <c r="J44" s="8"/>
      <c r="K44" s="59">
        <f>SUM(K45:K51)</f>
        <v>0</v>
      </c>
      <c r="L44" s="59">
        <f>SUM(L45:L51)</f>
        <v>114130</v>
      </c>
    </row>
    <row r="45" spans="1:12" ht="13.5" customHeight="1">
      <c r="A45" s="477" t="s">
        <v>1485</v>
      </c>
      <c r="B45" s="478"/>
      <c r="C45" s="478"/>
      <c r="D45" s="478"/>
      <c r="E45" s="478"/>
      <c r="F45" s="478"/>
      <c r="G45" s="478"/>
      <c r="H45" s="479"/>
      <c r="I45" s="4">
        <v>36</v>
      </c>
      <c r="J45" s="8"/>
      <c r="K45" s="60"/>
      <c r="L45" s="60">
        <v>114130</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21722</v>
      </c>
      <c r="L52" s="59">
        <f>SUM(L53:L58)</f>
        <v>251638</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c r="L54" s="60">
        <v>251638</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21722</v>
      </c>
      <c r="L57" s="60">
        <v>0</v>
      </c>
    </row>
    <row r="58" spans="1:12" ht="13.5" customHeight="1">
      <c r="A58" s="477" t="s">
        <v>664</v>
      </c>
      <c r="B58" s="478"/>
      <c r="C58" s="478"/>
      <c r="D58" s="478"/>
      <c r="E58" s="478"/>
      <c r="F58" s="478"/>
      <c r="G58" s="478"/>
      <c r="H58" s="479"/>
      <c r="I58" s="4">
        <v>49</v>
      </c>
      <c r="J58" s="8"/>
      <c r="K58" s="60"/>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24612</v>
      </c>
      <c r="L67" s="60">
        <v>79910</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97966</v>
      </c>
      <c r="L69" s="59">
        <f>L10+L11+L43+L68</f>
        <v>767431</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42507</v>
      </c>
      <c r="L72" s="79">
        <f>L73+L74+L75+L81+L82+L85+L88</f>
        <v>107507</v>
      </c>
    </row>
    <row r="73" spans="1:12" ht="13.5" customHeight="1">
      <c r="A73" s="483" t="s">
        <v>2741</v>
      </c>
      <c r="B73" s="484"/>
      <c r="C73" s="484"/>
      <c r="D73" s="484"/>
      <c r="E73" s="484"/>
      <c r="F73" s="484"/>
      <c r="G73" s="484"/>
      <c r="H73" s="485"/>
      <c r="I73" s="4">
        <v>63</v>
      </c>
      <c r="J73" s="8"/>
      <c r="K73" s="60">
        <v>20000</v>
      </c>
      <c r="L73" s="60">
        <v>20000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22507</v>
      </c>
    </row>
    <row r="83" spans="1:12" ht="13.5" customHeight="1">
      <c r="A83" s="486" t="s">
        <v>2824</v>
      </c>
      <c r="B83" s="487"/>
      <c r="C83" s="487"/>
      <c r="D83" s="487"/>
      <c r="E83" s="487"/>
      <c r="F83" s="487"/>
      <c r="G83" s="487"/>
      <c r="H83" s="488"/>
      <c r="I83" s="4">
        <v>73</v>
      </c>
      <c r="J83" s="8"/>
      <c r="K83" s="60"/>
      <c r="L83" s="60">
        <v>22507</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22507</v>
      </c>
      <c r="L85" s="59">
        <f>L86-L87</f>
        <v>65000</v>
      </c>
    </row>
    <row r="86" spans="1:12" ht="13.5" customHeight="1">
      <c r="A86" s="486" t="s">
        <v>2826</v>
      </c>
      <c r="B86" s="487"/>
      <c r="C86" s="487"/>
      <c r="D86" s="487"/>
      <c r="E86" s="487"/>
      <c r="F86" s="487"/>
      <c r="G86" s="487"/>
      <c r="H86" s="488"/>
      <c r="I86" s="4">
        <v>76</v>
      </c>
      <c r="J86" s="8"/>
      <c r="K86" s="60">
        <v>22507</v>
      </c>
      <c r="L86" s="60">
        <v>65000</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400000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v>400000</v>
      </c>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55460</v>
      </c>
      <c r="L103" s="59">
        <f>SUM(L104:L115)</f>
        <v>259924</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12165</v>
      </c>
      <c r="L108" s="60">
        <v>202552</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37667</v>
      </c>
      <c r="L111" s="60">
        <v>34615</v>
      </c>
    </row>
    <row r="112" spans="1:12" ht="13.5" customHeight="1">
      <c r="A112" s="477" t="s">
        <v>314</v>
      </c>
      <c r="B112" s="478"/>
      <c r="C112" s="478"/>
      <c r="D112" s="478"/>
      <c r="E112" s="478"/>
      <c r="F112" s="478"/>
      <c r="G112" s="478"/>
      <c r="H112" s="479"/>
      <c r="I112" s="4">
        <v>102</v>
      </c>
      <c r="J112" s="8"/>
      <c r="K112" s="60"/>
      <c r="L112" s="60">
        <v>22757</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5628</v>
      </c>
      <c r="L115" s="60"/>
    </row>
    <row r="116" spans="1:12" ht="13.5" customHeight="1">
      <c r="A116" s="499" t="s">
        <v>1525</v>
      </c>
      <c r="B116" s="500"/>
      <c r="C116" s="500"/>
      <c r="D116" s="500"/>
      <c r="E116" s="500"/>
      <c r="F116" s="500"/>
      <c r="G116" s="500"/>
      <c r="H116" s="501"/>
      <c r="I116" s="4">
        <v>106</v>
      </c>
      <c r="J116" s="8"/>
      <c r="K116" s="60"/>
      <c r="L116" s="60"/>
    </row>
    <row r="117" spans="1:12" ht="13.5" customHeight="1">
      <c r="A117" s="499" t="s">
        <v>1271</v>
      </c>
      <c r="B117" s="500"/>
      <c r="C117" s="500"/>
      <c r="D117" s="500"/>
      <c r="E117" s="500"/>
      <c r="F117" s="500"/>
      <c r="G117" s="500"/>
      <c r="H117" s="501"/>
      <c r="I117" s="4">
        <v>107</v>
      </c>
      <c r="J117" s="8"/>
      <c r="K117" s="59">
        <f>K72+K89+K93+K103+K116</f>
        <v>97967</v>
      </c>
      <c r="L117" s="59">
        <f>L72+L89+L93+L103+L116</f>
        <v>767431</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18" activePane="bottomLeft" state="frozen"/>
      <selection pane="topLeft" activeCell="A1" sqref="A1"/>
      <selection pane="bottomLeft" activeCell="L50" sqref="L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11250206587; GRAČAC ČISTOĆA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192744</v>
      </c>
      <c r="L9" s="79">
        <f>SUM(L10:L11)</f>
        <v>1119492</v>
      </c>
    </row>
    <row r="10" spans="1:12" s="3" customFormat="1" ht="13.5" customHeight="1">
      <c r="A10" s="499" t="s">
        <v>1722</v>
      </c>
      <c r="B10" s="500"/>
      <c r="C10" s="500"/>
      <c r="D10" s="500"/>
      <c r="E10" s="500"/>
      <c r="F10" s="500"/>
      <c r="G10" s="500"/>
      <c r="H10" s="501"/>
      <c r="I10" s="4">
        <v>112</v>
      </c>
      <c r="J10" s="8"/>
      <c r="K10" s="60">
        <v>192744</v>
      </c>
      <c r="L10" s="60">
        <v>1119182</v>
      </c>
    </row>
    <row r="11" spans="1:12" s="3" customFormat="1" ht="13.5" customHeight="1">
      <c r="A11" s="499" t="s">
        <v>322</v>
      </c>
      <c r="B11" s="500"/>
      <c r="C11" s="500"/>
      <c r="D11" s="500"/>
      <c r="E11" s="500"/>
      <c r="F11" s="500"/>
      <c r="G11" s="500"/>
      <c r="H11" s="501"/>
      <c r="I11" s="4">
        <v>113</v>
      </c>
      <c r="J11" s="8"/>
      <c r="K11" s="60"/>
      <c r="L11" s="60">
        <v>310</v>
      </c>
    </row>
    <row r="12" spans="1:12" s="3" customFormat="1" ht="13.5" customHeight="1">
      <c r="A12" s="499" t="s">
        <v>669</v>
      </c>
      <c r="B12" s="500"/>
      <c r="C12" s="500"/>
      <c r="D12" s="500"/>
      <c r="E12" s="500"/>
      <c r="F12" s="500"/>
      <c r="G12" s="500"/>
      <c r="H12" s="501"/>
      <c r="I12" s="4">
        <v>114</v>
      </c>
      <c r="J12" s="8"/>
      <c r="K12" s="59">
        <f>K13+K14+K18+K22+K23+K24+K27+K28</f>
        <v>164609</v>
      </c>
      <c r="L12" s="59">
        <f>L13+L14+L18+L22+L23+L24+L27+L28</f>
        <v>1435393</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42237</v>
      </c>
      <c r="L14" s="59">
        <f>SUM(L15:L17)</f>
        <v>375398</v>
      </c>
    </row>
    <row r="15" spans="1:12" s="3" customFormat="1" ht="13.5" customHeight="1">
      <c r="A15" s="477" t="s">
        <v>2463</v>
      </c>
      <c r="B15" s="478"/>
      <c r="C15" s="478"/>
      <c r="D15" s="478"/>
      <c r="E15" s="478"/>
      <c r="F15" s="478"/>
      <c r="G15" s="478"/>
      <c r="H15" s="479"/>
      <c r="I15" s="4">
        <v>117</v>
      </c>
      <c r="J15" s="8"/>
      <c r="K15" s="60">
        <v>253</v>
      </c>
      <c r="L15" s="60">
        <v>226317</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41984</v>
      </c>
      <c r="L17" s="60">
        <v>149081</v>
      </c>
    </row>
    <row r="18" spans="1:12" s="3" customFormat="1" ht="13.5" customHeight="1">
      <c r="A18" s="499" t="s">
        <v>1269</v>
      </c>
      <c r="B18" s="500"/>
      <c r="C18" s="500"/>
      <c r="D18" s="500"/>
      <c r="E18" s="500"/>
      <c r="F18" s="500"/>
      <c r="G18" s="500"/>
      <c r="H18" s="501"/>
      <c r="I18" s="4">
        <v>120</v>
      </c>
      <c r="J18" s="8"/>
      <c r="K18" s="59">
        <f>SUM(K19:K21)</f>
        <v>108864</v>
      </c>
      <c r="L18" s="59">
        <f>SUM(L19:L21)</f>
        <v>573293</v>
      </c>
    </row>
    <row r="19" spans="1:12" s="3" customFormat="1" ht="13.5" customHeight="1">
      <c r="A19" s="477" t="s">
        <v>2664</v>
      </c>
      <c r="B19" s="478"/>
      <c r="C19" s="478"/>
      <c r="D19" s="478"/>
      <c r="E19" s="478"/>
      <c r="F19" s="478"/>
      <c r="G19" s="478"/>
      <c r="H19" s="479"/>
      <c r="I19" s="4">
        <v>121</v>
      </c>
      <c r="J19" s="8"/>
      <c r="K19" s="60">
        <v>69366</v>
      </c>
      <c r="L19" s="60">
        <v>369627</v>
      </c>
    </row>
    <row r="20" spans="1:12" s="3" customFormat="1" ht="13.5" customHeight="1">
      <c r="A20" s="477" t="s">
        <v>2665</v>
      </c>
      <c r="B20" s="478"/>
      <c r="C20" s="478"/>
      <c r="D20" s="478"/>
      <c r="E20" s="478"/>
      <c r="F20" s="478"/>
      <c r="G20" s="478"/>
      <c r="H20" s="479"/>
      <c r="I20" s="4">
        <v>122</v>
      </c>
      <c r="J20" s="8"/>
      <c r="K20" s="60">
        <v>25032</v>
      </c>
      <c r="L20" s="60">
        <v>121536</v>
      </c>
    </row>
    <row r="21" spans="1:12" s="3" customFormat="1" ht="13.5" customHeight="1">
      <c r="A21" s="477" t="s">
        <v>2666</v>
      </c>
      <c r="B21" s="478"/>
      <c r="C21" s="478"/>
      <c r="D21" s="478"/>
      <c r="E21" s="478"/>
      <c r="F21" s="478"/>
      <c r="G21" s="478"/>
      <c r="H21" s="479"/>
      <c r="I21" s="4">
        <v>123</v>
      </c>
      <c r="J21" s="8"/>
      <c r="K21" s="60">
        <v>14466</v>
      </c>
      <c r="L21" s="60">
        <v>82130</v>
      </c>
    </row>
    <row r="22" spans="1:12" s="3" customFormat="1" ht="13.5" customHeight="1">
      <c r="A22" s="499" t="s">
        <v>324</v>
      </c>
      <c r="B22" s="500"/>
      <c r="C22" s="500"/>
      <c r="D22" s="500"/>
      <c r="E22" s="500"/>
      <c r="F22" s="500"/>
      <c r="G22" s="500"/>
      <c r="H22" s="501"/>
      <c r="I22" s="4">
        <v>124</v>
      </c>
      <c r="J22" s="8"/>
      <c r="K22" s="60">
        <v>1773</v>
      </c>
      <c r="L22" s="60">
        <v>44209</v>
      </c>
    </row>
    <row r="23" spans="1:12" s="3" customFormat="1" ht="13.5" customHeight="1">
      <c r="A23" s="499" t="s">
        <v>325</v>
      </c>
      <c r="B23" s="500"/>
      <c r="C23" s="500"/>
      <c r="D23" s="500"/>
      <c r="E23" s="500"/>
      <c r="F23" s="500"/>
      <c r="G23" s="500"/>
      <c r="H23" s="501"/>
      <c r="I23" s="4">
        <v>125</v>
      </c>
      <c r="J23" s="8"/>
      <c r="K23" s="60">
        <v>11735</v>
      </c>
      <c r="L23" s="60">
        <v>42493</v>
      </c>
    </row>
    <row r="24" spans="1:12" s="3" customFormat="1" ht="13.5" customHeight="1">
      <c r="A24" s="499" t="s">
        <v>1270</v>
      </c>
      <c r="B24" s="500"/>
      <c r="C24" s="500"/>
      <c r="D24" s="500"/>
      <c r="E24" s="500"/>
      <c r="F24" s="500"/>
      <c r="G24" s="500"/>
      <c r="H24" s="501"/>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row>
    <row r="27" spans="1:12" s="3" customFormat="1" ht="13.5" customHeight="1">
      <c r="A27" s="499" t="s">
        <v>326</v>
      </c>
      <c r="B27" s="500"/>
      <c r="C27" s="500"/>
      <c r="D27" s="500"/>
      <c r="E27" s="500"/>
      <c r="F27" s="500"/>
      <c r="G27" s="500"/>
      <c r="H27" s="501"/>
      <c r="I27" s="4">
        <v>129</v>
      </c>
      <c r="J27" s="8"/>
      <c r="K27" s="60"/>
      <c r="L27" s="60">
        <v>400000</v>
      </c>
    </row>
    <row r="28" spans="1:12" s="3" customFormat="1" ht="13.5" customHeight="1">
      <c r="A28" s="499" t="s">
        <v>1079</v>
      </c>
      <c r="B28" s="500"/>
      <c r="C28" s="500"/>
      <c r="D28" s="500"/>
      <c r="E28" s="500"/>
      <c r="F28" s="500"/>
      <c r="G28" s="500"/>
      <c r="H28" s="501"/>
      <c r="I28" s="4">
        <v>130</v>
      </c>
      <c r="J28" s="8"/>
      <c r="K28" s="60"/>
      <c r="L28" s="60"/>
    </row>
    <row r="29" spans="1:12" s="3" customFormat="1" ht="13.5" customHeight="1">
      <c r="A29" s="499" t="s">
        <v>53</v>
      </c>
      <c r="B29" s="500"/>
      <c r="C29" s="500"/>
      <c r="D29" s="500"/>
      <c r="E29" s="500"/>
      <c r="F29" s="500"/>
      <c r="G29" s="500"/>
      <c r="H29" s="501"/>
      <c r="I29" s="4">
        <v>131</v>
      </c>
      <c r="J29" s="8"/>
      <c r="K29" s="59">
        <f>SUM(K30:K34)</f>
        <v>0</v>
      </c>
      <c r="L29" s="59">
        <f>SUM(L30:L34)</f>
        <v>417859</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c r="L31" s="60">
        <v>112</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v>417747</v>
      </c>
    </row>
    <row r="35" spans="1:12" s="3" customFormat="1" ht="13.5" customHeight="1">
      <c r="A35" s="499" t="s">
        <v>54</v>
      </c>
      <c r="B35" s="500"/>
      <c r="C35" s="500"/>
      <c r="D35" s="500"/>
      <c r="E35" s="500"/>
      <c r="F35" s="500"/>
      <c r="G35" s="500"/>
      <c r="H35" s="501"/>
      <c r="I35" s="4">
        <v>137</v>
      </c>
      <c r="J35" s="8"/>
      <c r="K35" s="59">
        <f>SUM(K36:K39)</f>
        <v>0</v>
      </c>
      <c r="L35" s="59">
        <f>SUM(L36:L39)</f>
        <v>20617</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c r="L37" s="60"/>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v>20617</v>
      </c>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192744</v>
      </c>
      <c r="L44" s="59">
        <f>L9+L29+L40+L42</f>
        <v>1537351</v>
      </c>
    </row>
    <row r="45" spans="1:12" s="3" customFormat="1" ht="13.5" customHeight="1">
      <c r="A45" s="499" t="s">
        <v>56</v>
      </c>
      <c r="B45" s="500"/>
      <c r="C45" s="500"/>
      <c r="D45" s="500"/>
      <c r="E45" s="500"/>
      <c r="F45" s="500"/>
      <c r="G45" s="500"/>
      <c r="H45" s="501"/>
      <c r="I45" s="4">
        <v>147</v>
      </c>
      <c r="J45" s="8"/>
      <c r="K45" s="59">
        <f>K12+K35+K41+K43</f>
        <v>164609</v>
      </c>
      <c r="L45" s="59">
        <f>L12+L35+L41+L43</f>
        <v>1456010</v>
      </c>
    </row>
    <row r="46" spans="1:12" s="3" customFormat="1" ht="13.5" customHeight="1">
      <c r="A46" s="499" t="s">
        <v>1825</v>
      </c>
      <c r="B46" s="500"/>
      <c r="C46" s="500"/>
      <c r="D46" s="500"/>
      <c r="E46" s="500"/>
      <c r="F46" s="500"/>
      <c r="G46" s="500"/>
      <c r="H46" s="501"/>
      <c r="I46" s="4">
        <v>148</v>
      </c>
      <c r="J46" s="8"/>
      <c r="K46" s="59">
        <f>K44-K45</f>
        <v>28135</v>
      </c>
      <c r="L46" s="59">
        <f>L44-L45</f>
        <v>81341</v>
      </c>
    </row>
    <row r="47" spans="1:12" s="3" customFormat="1" ht="13.5" customHeight="1">
      <c r="A47" s="486" t="s">
        <v>58</v>
      </c>
      <c r="B47" s="487"/>
      <c r="C47" s="487"/>
      <c r="D47" s="487"/>
      <c r="E47" s="487"/>
      <c r="F47" s="487"/>
      <c r="G47" s="487"/>
      <c r="H47" s="488"/>
      <c r="I47" s="4">
        <v>149</v>
      </c>
      <c r="J47" s="8"/>
      <c r="K47" s="59">
        <f>IF(K44&gt;K45,K44-K45,0)</f>
        <v>28135</v>
      </c>
      <c r="L47" s="59">
        <f>IF(L44&gt;L45,L44-L45,0)</f>
        <v>81341</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5628</v>
      </c>
      <c r="L49" s="60">
        <v>16341</v>
      </c>
    </row>
    <row r="50" spans="1:12" s="3" customFormat="1" ht="13.5" customHeight="1">
      <c r="A50" s="499" t="s">
        <v>1826</v>
      </c>
      <c r="B50" s="500"/>
      <c r="C50" s="500"/>
      <c r="D50" s="500"/>
      <c r="E50" s="500"/>
      <c r="F50" s="500"/>
      <c r="G50" s="500"/>
      <c r="H50" s="501"/>
      <c r="I50" s="4">
        <v>152</v>
      </c>
      <c r="J50" s="8"/>
      <c r="K50" s="59">
        <f>K46-K49</f>
        <v>22507</v>
      </c>
      <c r="L50" s="59">
        <f>L46-L49</f>
        <v>65000</v>
      </c>
    </row>
    <row r="51" spans="1:12" s="3" customFormat="1" ht="13.5" customHeight="1">
      <c r="A51" s="486" t="s">
        <v>1021</v>
      </c>
      <c r="B51" s="487"/>
      <c r="C51" s="487"/>
      <c r="D51" s="487"/>
      <c r="E51" s="487"/>
      <c r="F51" s="487"/>
      <c r="G51" s="487"/>
      <c r="H51" s="488"/>
      <c r="I51" s="4">
        <v>153</v>
      </c>
      <c r="J51" s="8"/>
      <c r="K51" s="59">
        <f>IF(K50&gt;0,K50,0)</f>
        <v>22507</v>
      </c>
      <c r="L51" s="59">
        <f>IF(L50&gt;0,L50,0)</f>
        <v>65000</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14"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11250206587; GRAČAC ČISTOĆA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6"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Vlatko</cp:lastModifiedBy>
  <cp:lastPrinted>2015-05-28T08:01:45Z</cp:lastPrinted>
  <dcterms:created xsi:type="dcterms:W3CDTF">2008-10-17T11:51:54Z</dcterms:created>
  <dcterms:modified xsi:type="dcterms:W3CDTF">2015-06-17T11:43:53Z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